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895" windowHeight="7875"/>
  </bookViews>
  <sheets>
    <sheet name="Модель работы ПРЕДПРИЯТИЯ" sheetId="1" r:id="rId1"/>
  </sheets>
  <calcPr calcId="125725" calcOnSave="0"/>
</workbook>
</file>

<file path=xl/calcChain.xml><?xml version="1.0" encoding="utf-8"?>
<calcChain xmlns="http://schemas.openxmlformats.org/spreadsheetml/2006/main">
  <c r="F39" i="1"/>
  <c r="D5"/>
  <c r="F3" s="1"/>
  <c r="K12"/>
  <c r="F13"/>
  <c r="F9" s="1"/>
  <c r="K13"/>
  <c r="K14"/>
  <c r="K15"/>
  <c r="K16"/>
  <c r="F17"/>
  <c r="K17"/>
  <c r="F18"/>
  <c r="K18"/>
  <c r="K19"/>
  <c r="K20"/>
  <c r="K21"/>
  <c r="F22"/>
  <c r="K22"/>
  <c r="F23"/>
  <c r="K23"/>
  <c r="F24"/>
  <c r="K24"/>
  <c r="F25"/>
  <c r="K25"/>
  <c r="H26"/>
  <c r="K26"/>
  <c r="K27"/>
  <c r="K28"/>
  <c r="K29"/>
  <c r="K30"/>
  <c r="K31"/>
  <c r="K32"/>
  <c r="K33"/>
  <c r="K34"/>
  <c r="K35"/>
  <c r="K36"/>
  <c r="K37"/>
  <c r="K38"/>
  <c r="K39"/>
  <c r="K40"/>
  <c r="H41"/>
  <c r="K41"/>
  <c r="F42"/>
  <c r="K42"/>
  <c r="C46"/>
  <c r="C49"/>
  <c r="F53"/>
  <c r="C52" s="1"/>
  <c r="M9" l="1"/>
  <c r="E7"/>
  <c r="F7" s="1"/>
  <c r="D46"/>
  <c r="D47"/>
  <c r="G47" s="1"/>
  <c r="I47" s="1"/>
  <c r="D48"/>
  <c r="G48" s="1"/>
  <c r="I48" s="1"/>
  <c r="D49"/>
  <c r="G49" s="1"/>
  <c r="I49" s="1"/>
  <c r="D50"/>
  <c r="G50" s="1"/>
  <c r="I50" s="1"/>
  <c r="D51"/>
  <c r="G51" s="1"/>
  <c r="I51" s="1"/>
  <c r="D52"/>
  <c r="G52" s="1"/>
  <c r="D53"/>
  <c r="G53" s="1"/>
  <c r="I53" s="1"/>
  <c r="D54"/>
  <c r="G54" s="1"/>
  <c r="I54" s="1"/>
  <c r="J45" l="1"/>
  <c r="I52"/>
  <c r="G46"/>
  <c r="D56"/>
  <c r="M7"/>
  <c r="J44" l="1"/>
  <c r="I46"/>
  <c r="G55"/>
  <c r="G58"/>
  <c r="M45"/>
  <c r="B45" s="1"/>
  <c r="K57" s="1"/>
  <c r="G57"/>
  <c r="I55" l="1"/>
  <c r="K58"/>
  <c r="E8"/>
  <c r="M44"/>
  <c r="B44" s="1"/>
  <c r="K56" s="1"/>
  <c r="B3" s="1"/>
  <c r="G56"/>
  <c r="D3" s="1"/>
  <c r="F8" l="1"/>
  <c r="G9"/>
  <c r="D9" s="1"/>
  <c r="G7"/>
  <c r="F62"/>
  <c r="G62"/>
  <c r="G8" l="1"/>
  <c r="I8"/>
  <c r="M8"/>
  <c r="M10" s="1"/>
  <c r="F10"/>
  <c r="F63" s="1"/>
  <c r="G63" s="1"/>
  <c r="G64"/>
  <c r="F64"/>
  <c r="G10"/>
</calcChain>
</file>

<file path=xl/sharedStrings.xml><?xml version="1.0" encoding="utf-8"?>
<sst xmlns="http://schemas.openxmlformats.org/spreadsheetml/2006/main" count="144" uniqueCount="121">
  <si>
    <t>ПРИБЫЛЬ</t>
  </si>
  <si>
    <t>РАСХОД</t>
  </si>
  <si>
    <t>ДОХОД</t>
  </si>
  <si>
    <t>месяц</t>
  </si>
  <si>
    <t>по проекту</t>
  </si>
  <si>
    <t>выручка</t>
  </si>
  <si>
    <t>3 машины по 35 кубов</t>
  </si>
  <si>
    <t>кубатура</t>
  </si>
  <si>
    <t>По ЗАКАЗУ основному</t>
  </si>
  <si>
    <t xml:space="preserve">Объем в месяц по совместному ПРОЕКТУ = </t>
  </si>
  <si>
    <t>кубов ОТХОДЫ</t>
  </si>
  <si>
    <t>ВХОД</t>
  </si>
  <si>
    <t>кубов ВСЕГО  ПРОДАНО</t>
  </si>
  <si>
    <t>кубов по ВХОДУ распилено</t>
  </si>
  <si>
    <t>ВЫРУЧКА</t>
  </si>
  <si>
    <t xml:space="preserve">  И  Т  О  Г  О        Д  О  Х  О  Д</t>
  </si>
  <si>
    <t>ОПИЛКИ</t>
  </si>
  <si>
    <t>ГОРБЫЛЬ, срезки и т.д.</t>
  </si>
  <si>
    <t>н/к  или  ДРОВА</t>
  </si>
  <si>
    <t>тонкая  с  ОБЗОЛОМ</t>
  </si>
  <si>
    <t>ВАГОНКА (себе)</t>
  </si>
  <si>
    <t>ТОНКАЯ доработана в ВАГОНКУ</t>
  </si>
  <si>
    <t>!!!</t>
  </si>
  <si>
    <t>Для расчета</t>
  </si>
  <si>
    <t>тонкая 1 и 2 с</t>
  </si>
  <si>
    <t>Куда-либо?!</t>
  </si>
  <si>
    <t>ТОЛСТАЯ  н/к (с обзолом)</t>
  </si>
  <si>
    <t>ШПУНТ (себе)</t>
  </si>
  <si>
    <t>ТОЛСТАЯ с УГЛУБЛЕННОЙ</t>
  </si>
  <si>
    <t>ТОЛСТАЯ  1 и 2 с</t>
  </si>
  <si>
    <t>РЕЗУЛЬТАТ    ПРОИЗВОДСТВА</t>
  </si>
  <si>
    <t>ОТХОДЫ</t>
  </si>
  <si>
    <t>выручки</t>
  </si>
  <si>
    <t>руб</t>
  </si>
  <si>
    <t>куб</t>
  </si>
  <si>
    <t>%ВЫХОДА</t>
  </si>
  <si>
    <t>Д   О   Х   О   Д   Ы</t>
  </si>
  <si>
    <t>ОТХ</t>
  </si>
  <si>
    <t>ВЫХОД</t>
  </si>
  <si>
    <t>СУММА</t>
  </si>
  <si>
    <t>ЦЕНА</t>
  </si>
  <si>
    <t>КОЛ</t>
  </si>
  <si>
    <t xml:space="preserve">     СТРУКТУРА ВЫРУЧКИ за ПРОИЗВЕДЕННЫЕ п/м</t>
  </si>
  <si>
    <t>ВЫХ</t>
  </si>
  <si>
    <t>флаг</t>
  </si>
  <si>
    <t>руб/куб</t>
  </si>
  <si>
    <t>И Т О Г О</t>
  </si>
  <si>
    <t>ВОЗМОЖНЫЕ расходы</t>
  </si>
  <si>
    <t xml:space="preserve">     Прочие расходы 1</t>
  </si>
  <si>
    <t xml:space="preserve">                   ПРОЕКТЫ (Электричество, кап. Строительство…)</t>
  </si>
  <si>
    <t xml:space="preserve">     Налоги 6%-15%</t>
  </si>
  <si>
    <t xml:space="preserve">     ПОГАШЕНИЕ (компенсация расходов раннего периода)</t>
  </si>
  <si>
    <t xml:space="preserve">     % за пользование КРЕДИТОМ</t>
  </si>
  <si>
    <t xml:space="preserve">     Таможеннное  ОФОРМЛЕНИЕ</t>
  </si>
  <si>
    <t xml:space="preserve">     ФИТОСЕРТИФИКАЦИЯ</t>
  </si>
  <si>
    <t xml:space="preserve">     Взаимодействие с контролирующими ОРГАНАМИ</t>
  </si>
  <si>
    <t xml:space="preserve">     СВЯЗЬ</t>
  </si>
  <si>
    <t xml:space="preserve">     Соблюдение требований и мероприятий  УФМС</t>
  </si>
  <si>
    <t xml:space="preserve">     ВЫП. требований по ОХРАНЕ ТРУДА</t>
  </si>
  <si>
    <t xml:space="preserve">     Соблюдение правил ТЕХНИКИ БЕЗОПАСНОСТИ</t>
  </si>
  <si>
    <t xml:space="preserve">     Платежи за негативное воздействие на ПРИРОДУ, штрафы</t>
  </si>
  <si>
    <t>ПЛАТА за негативное возд. на ОС</t>
  </si>
  <si>
    <t xml:space="preserve">     Собл. ТРЕБ. КОМИТЕТЕ по ОП и ООС, вывоз ОПИЛОК</t>
  </si>
  <si>
    <t xml:space="preserve">     Собл. ТРЕБ. Земельного законодательства</t>
  </si>
  <si>
    <t>РАСХОДЫ обязательные</t>
  </si>
  <si>
    <t>УТИЛИЗАЦИЯ отходов (ТБО, горбыль, опилки)</t>
  </si>
  <si>
    <t>Бухгалтерия и прочие расходы … штрафы</t>
  </si>
  <si>
    <t>ГСМ, прочие расходные материалы, АНТИСЕПТИК …</t>
  </si>
  <si>
    <t>Транспортировка</t>
  </si>
  <si>
    <t>ФОТ</t>
  </si>
  <si>
    <t>50  руб</t>
  </si>
  <si>
    <t>Погрузка-разгрузка</t>
  </si>
  <si>
    <t>100 руб</t>
  </si>
  <si>
    <t>Сортировка, укладка, упаковка …</t>
  </si>
  <si>
    <t>200 руб</t>
  </si>
  <si>
    <t>Торцовка, пакетирование, антисептирование…</t>
  </si>
  <si>
    <t>800 руб</t>
  </si>
  <si>
    <t>Распиловка  (по ВЫХОДУ за 1 и 2 сорт = 40%-50%)</t>
  </si>
  <si>
    <t>15чел по 1т  (самостоятельно)</t>
  </si>
  <si>
    <t>ЖИЛЬЕ, бытовые услуги.</t>
  </si>
  <si>
    <t>15чел по 3т  (самостоятельно!!!)</t>
  </si>
  <si>
    <t>ПИТАНИЕ</t>
  </si>
  <si>
    <t>минимум</t>
  </si>
  <si>
    <t>Ремонты ТЕХНИКИ и ОБОРУДОВАНИЯ и т.д.</t>
  </si>
  <si>
    <t>3 НОВЫХ + 10 старых (фанвик)</t>
  </si>
  <si>
    <t>ПИЛЫ (ремонт, заточка, восстановление, новые...)</t>
  </si>
  <si>
    <t>25тр при 150 кубах в мес.</t>
  </si>
  <si>
    <t>Электричество</t>
  </si>
  <si>
    <t>аренда ЗДАНИЕ  РАЙПО</t>
  </si>
  <si>
    <t>Аренда ПОМЕЩЕНИЙ, ЗДАНИЯ, БАЗЫ, прочее</t>
  </si>
  <si>
    <t>2*60т/12 (до расширения)</t>
  </si>
  <si>
    <t>Аренда ЗЕМЛИ</t>
  </si>
  <si>
    <t xml:space="preserve">  О Б Я З А Т Е Л Ь Н Ы Е     РАСХОДЫ</t>
  </si>
  <si>
    <t>на 1 куб</t>
  </si>
  <si>
    <t>Сумма</t>
  </si>
  <si>
    <t>СТРУКТУРА    Н А К Л А Д Н Ы Х   Р А С Х О Д О В</t>
  </si>
  <si>
    <t>С Е Б Е С Т О И М О С Т Ь     средняя</t>
  </si>
  <si>
    <t>И Т О Г О   РАСХОД</t>
  </si>
  <si>
    <t>НАКЛ</t>
  </si>
  <si>
    <t>человек</t>
  </si>
  <si>
    <t>Ф О Т</t>
  </si>
  <si>
    <t>Л Е С</t>
  </si>
  <si>
    <t>на 1 куб (ВЫХ)</t>
  </si>
  <si>
    <t>ВСЕГО</t>
  </si>
  <si>
    <t>Р А С Х О Д Ы</t>
  </si>
  <si>
    <t>www.ekspoles.ru</t>
  </si>
  <si>
    <r>
      <t xml:space="preserve">Выход готовой продукции 1-2 сорта  </t>
    </r>
    <r>
      <rPr>
        <b/>
        <sz val="10"/>
        <color indexed="10"/>
        <rFont val="Arial Narrow"/>
        <family val="2"/>
        <charset val="204"/>
      </rPr>
      <t>(безобзольной доски!!!)</t>
    </r>
  </si>
  <si>
    <t>ОБЩ-ВЫХ</t>
  </si>
  <si>
    <t>Услуга  РАСПИЛОВКИ  (по ВХОДУ). Возврат-ВСЕ !</t>
  </si>
  <si>
    <t>900-1200</t>
  </si>
  <si>
    <t>АЛЬТЕРНАТИВА=====&gt;</t>
  </si>
  <si>
    <r>
      <t xml:space="preserve">ПОТРЕБНОСТЬ в СЫРЬЕ (БАЛАНС) </t>
    </r>
    <r>
      <rPr>
        <b/>
        <sz val="11"/>
        <color indexed="8"/>
        <rFont val="Arial Narrow"/>
        <family val="2"/>
        <charset val="204"/>
      </rPr>
      <t>на 1 мес</t>
    </r>
    <r>
      <rPr>
        <sz val="11"/>
        <color indexed="8"/>
        <rFont val="Arial Narrow"/>
        <family val="2"/>
        <charset val="204"/>
      </rPr>
      <t xml:space="preserve"> (куб)</t>
    </r>
  </si>
  <si>
    <t>кубов  ВСЕГО   ПРОДАНО</t>
  </si>
  <si>
    <r>
      <t xml:space="preserve">куб, 1 сорт </t>
    </r>
    <r>
      <rPr>
        <sz val="9"/>
        <color indexed="8"/>
        <rFont val="Arial Narrow"/>
        <family val="2"/>
        <charset val="204"/>
      </rPr>
      <t>(основная  доска)</t>
    </r>
    <r>
      <rPr>
        <sz val="11"/>
        <color indexed="8"/>
        <rFont val="Arial Narrow"/>
        <family val="2"/>
        <charset val="204"/>
      </rPr>
      <t xml:space="preserve"> </t>
    </r>
    <r>
      <rPr>
        <b/>
        <sz val="11"/>
        <color indexed="8"/>
        <rFont val="Arial Narrow"/>
        <family val="2"/>
        <charset val="204"/>
      </rPr>
      <t>НАПИЛЕНО по ЗАКАЗУ</t>
    </r>
  </si>
  <si>
    <t>МОДЕЛЬ   РАБОТЫ     ПРЕДПРИЯТИЯ</t>
  </si>
  <si>
    <t>Настилы, ПОДДОНЫ</t>
  </si>
  <si>
    <t>Направлена на перработку ТОНКОМЕРА, БАЛАНСА, коротья и т.д.</t>
  </si>
  <si>
    <t>Экспорт</t>
  </si>
  <si>
    <t>НО  ЭТО  ОЧЕНЬ  ТЯЖЕЛЫЙ  ТРУД  и   НЕ  У  ВСЕХ  ПОЛУЧАЕТСЯ !!!</t>
  </si>
  <si>
    <t>Мешают:  1)  ПЬЯНСТОВ    2) ОТСУТСВИЯЕ  сырья     3) ГЛУПОСТЬ людей, ломающих ОБОРУДОВАНИЕ !</t>
  </si>
  <si>
    <t>1 а/м по 12тр=10тр EXW), 1 а/м FCA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</si>
</sst>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&quot;р.&quot;"/>
    <numFmt numFmtId="166" formatCode="#,##0_р_."/>
  </numFmts>
  <fonts count="100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color theme="7" tint="-0.249977111117893"/>
      <name val="Arial Narrow"/>
      <family val="2"/>
      <charset val="204"/>
    </font>
    <font>
      <b/>
      <sz val="16"/>
      <color theme="7" tint="-0.249977111117893"/>
      <name val="Arial Narrow"/>
      <family val="2"/>
      <charset val="204"/>
    </font>
    <font>
      <b/>
      <sz val="12"/>
      <color theme="7" tint="-0.249977111117893"/>
      <name val="Arial Narrow"/>
      <family val="2"/>
      <charset val="204"/>
    </font>
    <font>
      <sz val="16"/>
      <color theme="0"/>
      <name val="Impact"/>
      <family val="2"/>
      <charset val="204"/>
    </font>
    <font>
      <sz val="9"/>
      <color theme="1"/>
      <name val="Arial Narrow"/>
      <family val="2"/>
      <charset val="204"/>
    </font>
    <font>
      <sz val="12"/>
      <color theme="1"/>
      <name val="Impact"/>
      <family val="2"/>
      <charset val="204"/>
    </font>
    <font>
      <b/>
      <sz val="9"/>
      <color theme="7" tint="-0.24997711111789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8"/>
      <color theme="7" tint="-0.249977111117893"/>
      <name val="Arial Narrow"/>
      <family val="2"/>
      <charset val="204"/>
    </font>
    <font>
      <sz val="8"/>
      <color rgb="FF00B050"/>
      <name val="Arial Narrow"/>
      <family val="2"/>
      <charset val="204"/>
    </font>
    <font>
      <b/>
      <sz val="11"/>
      <color rgb="FF00B050"/>
      <name val="Arial Narrow"/>
      <family val="2"/>
      <charset val="204"/>
    </font>
    <font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4"/>
      <color theme="1"/>
      <name val="Impact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5"/>
      <color theme="1"/>
      <name val="Impact"/>
      <family val="2"/>
      <charset val="204"/>
    </font>
    <font>
      <b/>
      <sz val="15"/>
      <color rgb="FFFF0000"/>
      <name val="Impact"/>
      <family val="2"/>
      <charset val="204"/>
    </font>
    <font>
      <sz val="15"/>
      <color rgb="FFFF0000"/>
      <name val="Impact"/>
      <family val="2"/>
      <charset val="204"/>
    </font>
    <font>
      <sz val="16"/>
      <color theme="1"/>
      <name val="Impact"/>
      <family val="2"/>
      <charset val="204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color theme="3"/>
      <name val="Arial Narrow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3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9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1"/>
      <name val="Impact"/>
      <family val="2"/>
      <charset val="204"/>
    </font>
    <font>
      <b/>
      <sz val="11"/>
      <color rgb="FFFF0000"/>
      <name val="Arial Narrow"/>
      <family val="2"/>
      <charset val="204"/>
    </font>
    <font>
      <sz val="11"/>
      <name val="Calibri"/>
      <family val="2"/>
      <charset val="204"/>
      <scheme val="minor"/>
    </font>
    <font>
      <b/>
      <sz val="16"/>
      <color rgb="FFFF0000"/>
      <name val="Arial Narrow"/>
      <family val="2"/>
      <charset val="204"/>
    </font>
    <font>
      <sz val="9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6"/>
      <color theme="1"/>
      <name val="Arial Narrow"/>
      <family val="2"/>
      <charset val="204"/>
    </font>
    <font>
      <b/>
      <sz val="8"/>
      <color rgb="FFFF0000"/>
      <name val="Arial Narrow"/>
      <family val="2"/>
      <charset val="204"/>
    </font>
    <font>
      <sz val="7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7"/>
      <color theme="1"/>
      <name val="Arial Narrow"/>
      <family val="2"/>
      <charset val="204"/>
    </font>
    <font>
      <b/>
      <sz val="9"/>
      <color rgb="FFFF0000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7"/>
      <color rgb="FFFF0000"/>
      <name val="Arial Narrow"/>
      <family val="2"/>
      <charset val="204"/>
    </font>
    <font>
      <sz val="6"/>
      <color rgb="FFFF0000"/>
      <name val="Arial Narrow"/>
      <family val="2"/>
      <charset val="204"/>
    </font>
    <font>
      <b/>
      <sz val="11"/>
      <color theme="4"/>
      <name val="Calibri"/>
      <family val="2"/>
      <charset val="204"/>
      <scheme val="minor"/>
    </font>
    <font>
      <sz val="12"/>
      <color rgb="FFFF000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Impact"/>
      <family val="2"/>
      <charset val="204"/>
    </font>
    <font>
      <b/>
      <sz val="9"/>
      <color theme="7" tint="0.39997558519241921"/>
      <name val="Calibri"/>
      <family val="2"/>
      <charset val="204"/>
      <scheme val="minor"/>
    </font>
    <font>
      <sz val="14"/>
      <color rgb="FFFF0000"/>
      <name val="Impact"/>
      <family val="2"/>
      <charset val="204"/>
    </font>
    <font>
      <sz val="9"/>
      <color theme="1"/>
      <name val="Impact"/>
      <family val="2"/>
      <charset val="204"/>
    </font>
    <font>
      <sz val="11"/>
      <color theme="1"/>
      <name val="Impact"/>
      <family val="2"/>
      <charset val="204"/>
    </font>
    <font>
      <b/>
      <sz val="14"/>
      <color theme="1"/>
      <name val="Arial Narrow"/>
      <family val="2"/>
      <charset val="204"/>
    </font>
    <font>
      <b/>
      <sz val="13"/>
      <name val="Calibri"/>
      <family val="2"/>
      <charset val="204"/>
      <scheme val="minor"/>
    </font>
    <font>
      <u/>
      <sz val="12"/>
      <color theme="10"/>
      <name val="Arial Cyr"/>
      <charset val="204"/>
    </font>
    <font>
      <b/>
      <u/>
      <sz val="12"/>
      <color theme="10"/>
      <name val="Arial Cyr"/>
      <charset val="204"/>
    </font>
    <font>
      <sz val="11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12"/>
      <name val="Impact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theme="1"/>
      <name val="Impact"/>
      <family val="2"/>
      <charset val="204"/>
    </font>
    <font>
      <sz val="9"/>
      <color indexed="8"/>
      <name val="Arial Narrow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5"/>
      <color theme="0"/>
      <name val="Impact"/>
      <family val="2"/>
      <charset val="204"/>
    </font>
    <font>
      <sz val="17"/>
      <color theme="0"/>
      <name val="Impact"/>
      <family val="2"/>
      <charset val="204"/>
    </font>
    <font>
      <sz val="25"/>
      <color theme="0"/>
      <name val="Impact"/>
      <family val="2"/>
      <charset val="204"/>
    </font>
    <font>
      <sz val="16"/>
      <color rgb="FFFF0000"/>
      <name val="Impact"/>
      <family val="2"/>
      <charset val="204"/>
    </font>
    <font>
      <sz val="18"/>
      <color theme="0"/>
      <name val="Impact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name val="Calibri"/>
      <family val="2"/>
      <charset val="204"/>
      <scheme val="minor"/>
    </font>
    <font>
      <b/>
      <sz val="8"/>
      <name val="Arial Narrow"/>
      <family val="2"/>
      <charset val="204"/>
    </font>
    <font>
      <sz val="16"/>
      <color rgb="FF002060"/>
      <name val="Impact"/>
      <family val="2"/>
      <charset val="204"/>
    </font>
    <font>
      <b/>
      <sz val="11"/>
      <color theme="9" tint="-0.249977111117893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/>
  </cellStyleXfs>
  <cellXfs count="226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1" fontId="9" fillId="3" borderId="2" xfId="0" applyNumberFormat="1" applyFont="1" applyFill="1" applyBorder="1"/>
    <xf numFmtId="1" fontId="10" fillId="4" borderId="3" xfId="0" applyNumberFormat="1" applyFont="1" applyFill="1" applyBorder="1"/>
    <xf numFmtId="0" fontId="11" fillId="4" borderId="4" xfId="0" applyFont="1" applyFill="1" applyBorder="1" applyAlignment="1">
      <alignment horizontal="left"/>
    </xf>
    <xf numFmtId="0" fontId="14" fillId="2" borderId="0" xfId="0" applyFont="1" applyFill="1" applyBorder="1"/>
    <xf numFmtId="0" fontId="15" fillId="2" borderId="0" xfId="0" applyFont="1" applyFill="1" applyBorder="1"/>
    <xf numFmtId="0" fontId="16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9" fontId="17" fillId="2" borderId="0" xfId="0" applyNumberFormat="1" applyFont="1" applyFill="1" applyBorder="1" applyAlignment="1">
      <alignment horizontal="center"/>
    </xf>
    <xf numFmtId="9" fontId="18" fillId="2" borderId="0" xfId="0" applyNumberFormat="1" applyFont="1" applyFill="1" applyBorder="1" applyAlignment="1">
      <alignment horizontal="right"/>
    </xf>
    <xf numFmtId="9" fontId="19" fillId="2" borderId="0" xfId="0" applyNumberFormat="1" applyFont="1" applyFill="1" applyBorder="1" applyAlignment="1">
      <alignment horizontal="left"/>
    </xf>
    <xf numFmtId="0" fontId="20" fillId="2" borderId="0" xfId="0" applyFont="1" applyFill="1" applyBorder="1"/>
    <xf numFmtId="9" fontId="21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/>
    <xf numFmtId="1" fontId="22" fillId="2" borderId="0" xfId="0" applyNumberFormat="1" applyFont="1" applyFill="1" applyBorder="1"/>
    <xf numFmtId="0" fontId="3" fillId="2" borderId="0" xfId="0" applyFont="1" applyFill="1" applyBorder="1"/>
    <xf numFmtId="1" fontId="9" fillId="3" borderId="12" xfId="0" applyNumberFormat="1" applyFont="1" applyFill="1" applyBorder="1" applyAlignment="1">
      <alignment horizontal="center"/>
    </xf>
    <xf numFmtId="9" fontId="23" fillId="2" borderId="0" xfId="0" applyNumberFormat="1" applyFont="1" applyFill="1" applyBorder="1" applyAlignment="1">
      <alignment horizontal="left"/>
    </xf>
    <xf numFmtId="1" fontId="24" fillId="2" borderId="0" xfId="0" applyNumberFormat="1" applyFont="1" applyFill="1" applyBorder="1"/>
    <xf numFmtId="9" fontId="1" fillId="2" borderId="0" xfId="0" applyNumberFormat="1" applyFont="1" applyFill="1" applyBorder="1" applyAlignment="1">
      <alignment horizontal="right"/>
    </xf>
    <xf numFmtId="0" fontId="0" fillId="0" borderId="1" xfId="0" applyFill="1" applyBorder="1"/>
    <xf numFmtId="1" fontId="21" fillId="5" borderId="3" xfId="0" applyNumberFormat="1" applyFont="1" applyFill="1" applyBorder="1"/>
    <xf numFmtId="1" fontId="25" fillId="5" borderId="3" xfId="0" applyNumberFormat="1" applyFont="1" applyFill="1" applyBorder="1"/>
    <xf numFmtId="0" fontId="0" fillId="5" borderId="3" xfId="0" applyFill="1" applyBorder="1"/>
    <xf numFmtId="1" fontId="20" fillId="5" borderId="3" xfId="0" applyNumberFormat="1" applyFont="1" applyFill="1" applyBorder="1"/>
    <xf numFmtId="9" fontId="1" fillId="5" borderId="13" xfId="0" applyNumberFormat="1" applyFont="1" applyFill="1" applyBorder="1" applyAlignment="1">
      <alignment horizontal="right"/>
    </xf>
    <xf numFmtId="0" fontId="26" fillId="5" borderId="4" xfId="0" applyFont="1" applyFill="1" applyBorder="1"/>
    <xf numFmtId="0" fontId="27" fillId="0" borderId="1" xfId="0" applyFont="1" applyFill="1" applyBorder="1"/>
    <xf numFmtId="1" fontId="28" fillId="0" borderId="3" xfId="0" applyNumberFormat="1" applyFont="1" applyFill="1" applyBorder="1"/>
    <xf numFmtId="1" fontId="0" fillId="0" borderId="14" xfId="0" applyNumberFormat="1" applyFill="1" applyBorder="1"/>
    <xf numFmtId="0" fontId="29" fillId="0" borderId="3" xfId="0" applyFont="1" applyFill="1" applyBorder="1"/>
    <xf numFmtId="1" fontId="30" fillId="0" borderId="14" xfId="0" applyNumberFormat="1" applyFont="1" applyFill="1" applyBorder="1" applyAlignment="1">
      <alignment horizontal="left"/>
    </xf>
    <xf numFmtId="9" fontId="31" fillId="0" borderId="3" xfId="0" applyNumberFormat="1" applyFont="1" applyFill="1" applyBorder="1" applyAlignment="1">
      <alignment horizontal="right"/>
    </xf>
    <xf numFmtId="0" fontId="32" fillId="0" borderId="3" xfId="0" applyFont="1" applyFill="1" applyBorder="1"/>
    <xf numFmtId="1" fontId="33" fillId="0" borderId="4" xfId="0" applyNumberFormat="1" applyFont="1" applyFill="1" applyBorder="1"/>
    <xf numFmtId="0" fontId="34" fillId="0" borderId="15" xfId="0" applyFont="1" applyBorder="1" applyAlignment="1">
      <alignment horizontal="center" vertical="center" textRotation="90"/>
    </xf>
    <xf numFmtId="0" fontId="27" fillId="0" borderId="16" xfId="0" applyFont="1" applyFill="1" applyBorder="1"/>
    <xf numFmtId="1" fontId="35" fillId="0" borderId="0" xfId="0" applyNumberFormat="1" applyFont="1" applyFill="1" applyBorder="1"/>
    <xf numFmtId="1" fontId="0" fillId="0" borderId="17" xfId="0" applyNumberFormat="1" applyFill="1" applyBorder="1"/>
    <xf numFmtId="0" fontId="29" fillId="0" borderId="0" xfId="0" applyFont="1" applyFill="1" applyBorder="1"/>
    <xf numFmtId="1" fontId="30" fillId="0" borderId="17" xfId="0" applyNumberFormat="1" applyFont="1" applyFill="1" applyBorder="1" applyAlignment="1">
      <alignment horizontal="left"/>
    </xf>
    <xf numFmtId="9" fontId="31" fillId="0" borderId="0" xfId="0" applyNumberFormat="1" applyFont="1" applyFill="1" applyBorder="1" applyAlignment="1">
      <alignment horizontal="right"/>
    </xf>
    <xf numFmtId="0" fontId="32" fillId="0" borderId="0" xfId="0" applyFont="1" applyFill="1" applyBorder="1"/>
    <xf numFmtId="1" fontId="33" fillId="0" borderId="18" xfId="0" applyNumberFormat="1" applyFont="1" applyFill="1" applyBorder="1"/>
    <xf numFmtId="0" fontId="34" fillId="0" borderId="19" xfId="0" applyFont="1" applyBorder="1" applyAlignment="1">
      <alignment horizontal="center" vertical="center" textRotation="90"/>
    </xf>
    <xf numFmtId="1" fontId="36" fillId="0" borderId="0" xfId="0" applyNumberFormat="1" applyFont="1" applyFill="1" applyBorder="1"/>
    <xf numFmtId="1" fontId="20" fillId="0" borderId="17" xfId="0" applyNumberFormat="1" applyFont="1" applyFill="1" applyBorder="1" applyAlignment="1">
      <alignment horizontal="left"/>
    </xf>
    <xf numFmtId="9" fontId="37" fillId="0" borderId="0" xfId="0" applyNumberFormat="1" applyFont="1" applyFill="1" applyBorder="1" applyAlignment="1">
      <alignment horizontal="right"/>
    </xf>
    <xf numFmtId="9" fontId="38" fillId="6" borderId="20" xfId="0" applyNumberFormat="1" applyFont="1" applyFill="1" applyBorder="1" applyAlignment="1">
      <alignment horizontal="center" vertical="center" textRotation="90"/>
    </xf>
    <xf numFmtId="0" fontId="39" fillId="0" borderId="0" xfId="0" applyFont="1"/>
    <xf numFmtId="0" fontId="27" fillId="0" borderId="5" xfId="0" applyFont="1" applyFill="1" applyBorder="1"/>
    <xf numFmtId="1" fontId="35" fillId="0" borderId="21" xfId="0" applyNumberFormat="1" applyFont="1" applyFill="1" applyBorder="1"/>
    <xf numFmtId="1" fontId="40" fillId="0" borderId="22" xfId="0" applyNumberFormat="1" applyFont="1" applyFill="1" applyBorder="1"/>
    <xf numFmtId="0" fontId="29" fillId="0" borderId="22" xfId="0" applyFont="1" applyFill="1" applyBorder="1"/>
    <xf numFmtId="1" fontId="20" fillId="0" borderId="23" xfId="0" applyNumberFormat="1" applyFont="1" applyFill="1" applyBorder="1"/>
    <xf numFmtId="9" fontId="37" fillId="0" borderId="21" xfId="0" applyNumberFormat="1" applyFont="1" applyFill="1" applyBorder="1" applyAlignment="1">
      <alignment horizontal="right"/>
    </xf>
    <xf numFmtId="0" fontId="41" fillId="0" borderId="21" xfId="0" applyFont="1" applyFill="1" applyBorder="1"/>
    <xf numFmtId="1" fontId="33" fillId="0" borderId="8" xfId="0" applyNumberFormat="1" applyFont="1" applyFill="1" applyBorder="1"/>
    <xf numFmtId="0" fontId="38" fillId="6" borderId="19" xfId="0" applyFont="1" applyFill="1" applyBorder="1" applyAlignment="1">
      <alignment horizontal="center" vertical="center" textRotation="90"/>
    </xf>
    <xf numFmtId="1" fontId="42" fillId="0" borderId="0" xfId="0" applyNumberFormat="1" applyFont="1" applyFill="1" applyBorder="1"/>
    <xf numFmtId="1" fontId="40" fillId="0" borderId="17" xfId="0" applyNumberFormat="1" applyFont="1" applyFill="1" applyBorder="1"/>
    <xf numFmtId="0" fontId="43" fillId="0" borderId="17" xfId="0" applyFont="1" applyFill="1" applyBorder="1"/>
    <xf numFmtId="1" fontId="20" fillId="0" borderId="12" xfId="0" applyNumberFormat="1" applyFont="1" applyFill="1" applyBorder="1"/>
    <xf numFmtId="9" fontId="37" fillId="0" borderId="0" xfId="0" applyNumberFormat="1" applyFont="1" applyFill="1" applyBorder="1" applyAlignment="1">
      <alignment horizontal="left"/>
    </xf>
    <xf numFmtId="0" fontId="44" fillId="0" borderId="0" xfId="0" applyFont="1" applyFill="1" applyBorder="1"/>
    <xf numFmtId="0" fontId="45" fillId="3" borderId="0" xfId="0" applyFont="1" applyFill="1"/>
    <xf numFmtId="1" fontId="46" fillId="0" borderId="0" xfId="0" applyNumberFormat="1" applyFont="1" applyFill="1" applyBorder="1"/>
    <xf numFmtId="0" fontId="47" fillId="0" borderId="17" xfId="0" applyFont="1" applyFill="1" applyBorder="1"/>
    <xf numFmtId="9" fontId="48" fillId="0" borderId="0" xfId="0" applyNumberFormat="1" applyFont="1" applyFill="1" applyBorder="1" applyAlignment="1">
      <alignment horizontal="right"/>
    </xf>
    <xf numFmtId="0" fontId="41" fillId="0" borderId="0" xfId="0" applyFont="1" applyFill="1" applyBorder="1"/>
    <xf numFmtId="1" fontId="49" fillId="0" borderId="21" xfId="0" applyNumberFormat="1" applyFont="1" applyFill="1" applyBorder="1"/>
    <xf numFmtId="1" fontId="18" fillId="0" borderId="0" xfId="0" applyNumberFormat="1" applyFont="1" applyFill="1" applyBorder="1"/>
    <xf numFmtId="1" fontId="40" fillId="0" borderId="24" xfId="0" applyNumberFormat="1" applyFont="1" applyFill="1" applyBorder="1"/>
    <xf numFmtId="9" fontId="50" fillId="6" borderId="20" xfId="0" applyNumberFormat="1" applyFont="1" applyFill="1" applyBorder="1" applyAlignment="1">
      <alignment horizontal="center" vertical="center" textRotation="90"/>
    </xf>
    <xf numFmtId="9" fontId="18" fillId="0" borderId="0" xfId="0" applyNumberFormat="1" applyFont="1" applyAlignment="1">
      <alignment horizontal="left"/>
    </xf>
    <xf numFmtId="0" fontId="51" fillId="5" borderId="5" xfId="0" applyFont="1" applyFill="1" applyBorder="1"/>
    <xf numFmtId="1" fontId="52" fillId="5" borderId="23" xfId="0" applyNumberFormat="1" applyFont="1" applyFill="1" applyBorder="1"/>
    <xf numFmtId="0" fontId="40" fillId="5" borderId="22" xfId="0" applyFont="1" applyFill="1" applyBorder="1" applyAlignment="1">
      <alignment horizontal="right"/>
    </xf>
    <xf numFmtId="0" fontId="37" fillId="5" borderId="7" xfId="0" applyFont="1" applyFill="1" applyBorder="1" applyAlignment="1">
      <alignment horizontal="right"/>
    </xf>
    <xf numFmtId="0" fontId="23" fillId="5" borderId="21" xfId="0" applyFont="1" applyFill="1" applyBorder="1" applyAlignment="1">
      <alignment horizontal="center"/>
    </xf>
    <xf numFmtId="0" fontId="0" fillId="5" borderId="8" xfId="0" applyFill="1" applyBorder="1" applyAlignment="1">
      <alignment horizontal="right"/>
    </xf>
    <xf numFmtId="0" fontId="27" fillId="5" borderId="9" xfId="0" applyFont="1" applyFill="1" applyBorder="1"/>
    <xf numFmtId="1" fontId="54" fillId="5" borderId="27" xfId="0" applyNumberFormat="1" applyFont="1" applyFill="1" applyBorder="1" applyAlignment="1">
      <alignment horizontal="right"/>
    </xf>
    <xf numFmtId="0" fontId="40" fillId="5" borderId="28" xfId="0" applyFont="1" applyFill="1" applyBorder="1" applyAlignment="1">
      <alignment horizontal="right"/>
    </xf>
    <xf numFmtId="0" fontId="3" fillId="5" borderId="29" xfId="0" applyFont="1" applyFill="1" applyBorder="1" applyAlignment="1">
      <alignment horizontal="right"/>
    </xf>
    <xf numFmtId="9" fontId="55" fillId="5" borderId="27" xfId="0" applyNumberFormat="1" applyFont="1" applyFill="1" applyBorder="1"/>
    <xf numFmtId="0" fontId="0" fillId="5" borderId="27" xfId="0" applyFill="1" applyBorder="1"/>
    <xf numFmtId="0" fontId="56" fillId="5" borderId="11" xfId="0" applyFont="1" applyFill="1" applyBorder="1"/>
    <xf numFmtId="0" fontId="57" fillId="2" borderId="0" xfId="0" applyFont="1" applyFill="1"/>
    <xf numFmtId="0" fontId="0" fillId="4" borderId="31" xfId="0" applyFill="1" applyBorder="1"/>
    <xf numFmtId="1" fontId="40" fillId="4" borderId="31" xfId="0" applyNumberFormat="1" applyFont="1" applyFill="1" applyBorder="1" applyAlignment="1">
      <alignment horizontal="left"/>
    </xf>
    <xf numFmtId="0" fontId="58" fillId="4" borderId="31" xfId="0" applyFont="1" applyFill="1" applyBorder="1"/>
    <xf numFmtId="164" fontId="3" fillId="4" borderId="32" xfId="0" applyNumberFormat="1" applyFont="1" applyFill="1" applyBorder="1"/>
    <xf numFmtId="0" fontId="40" fillId="4" borderId="25" xfId="0" applyFont="1" applyFill="1" applyBorder="1"/>
    <xf numFmtId="0" fontId="59" fillId="4" borderId="31" xfId="0" applyFont="1" applyFill="1" applyBorder="1"/>
    <xf numFmtId="0" fontId="59" fillId="4" borderId="25" xfId="0" applyFont="1" applyFill="1" applyBorder="1"/>
    <xf numFmtId="0" fontId="0" fillId="2" borderId="12" xfId="0" applyFill="1" applyBorder="1"/>
    <xf numFmtId="0" fontId="4" fillId="0" borderId="6" xfId="0" applyFont="1" applyBorder="1"/>
    <xf numFmtId="1" fontId="44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60" fillId="0" borderId="0" xfId="0" applyFont="1" applyBorder="1"/>
    <xf numFmtId="0" fontId="61" fillId="0" borderId="0" xfId="0" applyFont="1" applyBorder="1"/>
    <xf numFmtId="164" fontId="3" fillId="0" borderId="6" xfId="0" applyNumberFormat="1" applyFont="1" applyBorder="1"/>
    <xf numFmtId="0" fontId="62" fillId="0" borderId="12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60" fillId="2" borderId="0" xfId="0" applyFont="1" applyFill="1" applyBorder="1" applyAlignment="1">
      <alignment horizontal="left"/>
    </xf>
    <xf numFmtId="0" fontId="55" fillId="0" borderId="0" xfId="0" applyFont="1" applyBorder="1"/>
    <xf numFmtId="0" fontId="4" fillId="0" borderId="7" xfId="0" applyFont="1" applyBorder="1"/>
    <xf numFmtId="1" fontId="44" fillId="0" borderId="21" xfId="0" applyNumberFormat="1" applyFont="1" applyBorder="1" applyAlignment="1">
      <alignment horizontal="left"/>
    </xf>
    <xf numFmtId="0" fontId="4" fillId="0" borderId="21" xfId="0" applyFont="1" applyBorder="1"/>
    <xf numFmtId="0" fontId="60" fillId="0" borderId="21" xfId="0" applyFont="1" applyBorder="1"/>
    <xf numFmtId="0" fontId="56" fillId="0" borderId="21" xfId="0" applyFont="1" applyBorder="1"/>
    <xf numFmtId="164" fontId="3" fillId="0" borderId="7" xfId="0" applyNumberFormat="1" applyFont="1" applyBorder="1"/>
    <xf numFmtId="0" fontId="3" fillId="0" borderId="23" xfId="0" applyFont="1" applyBorder="1"/>
    <xf numFmtId="0" fontId="63" fillId="2" borderId="2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textRotation="90"/>
    </xf>
    <xf numFmtId="0" fontId="3" fillId="2" borderId="23" xfId="0" applyFont="1" applyFill="1" applyBorder="1" applyAlignment="1">
      <alignment textRotation="90"/>
    </xf>
    <xf numFmtId="0" fontId="3" fillId="0" borderId="12" xfId="0" applyFont="1" applyBorder="1"/>
    <xf numFmtId="0" fontId="6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textRotation="90"/>
    </xf>
    <xf numFmtId="0" fontId="3" fillId="2" borderId="12" xfId="0" applyFont="1" applyFill="1" applyBorder="1" applyAlignment="1">
      <alignment textRotation="90"/>
    </xf>
    <xf numFmtId="0" fontId="64" fillId="0" borderId="0" xfId="0" applyFont="1" applyBorder="1"/>
    <xf numFmtId="0" fontId="65" fillId="0" borderId="0" xfId="0" applyFont="1" applyBorder="1"/>
    <xf numFmtId="0" fontId="66" fillId="0" borderId="0" xfId="0" applyFont="1" applyBorder="1"/>
    <xf numFmtId="164" fontId="18" fillId="0" borderId="6" xfId="0" applyNumberFormat="1" applyFont="1" applyBorder="1"/>
    <xf numFmtId="0" fontId="67" fillId="0" borderId="12" xfId="0" applyFont="1" applyBorder="1"/>
    <xf numFmtId="0" fontId="68" fillId="2" borderId="0" xfId="0" applyFont="1" applyFill="1" applyBorder="1" applyAlignment="1">
      <alignment horizontal="left"/>
    </xf>
    <xf numFmtId="0" fontId="69" fillId="2" borderId="0" xfId="0" applyFont="1" applyFill="1" applyBorder="1" applyAlignment="1">
      <alignment horizontal="left"/>
    </xf>
    <xf numFmtId="0" fontId="2" fillId="0" borderId="12" xfId="0" applyFont="1" applyBorder="1"/>
    <xf numFmtId="0" fontId="18" fillId="0" borderId="12" xfId="0" applyFont="1" applyBorder="1"/>
    <xf numFmtId="0" fontId="3" fillId="2" borderId="0" xfId="0" applyFont="1" applyFill="1" applyBorder="1" applyAlignment="1">
      <alignment horizontal="right" textRotation="90"/>
    </xf>
    <xf numFmtId="0" fontId="3" fillId="2" borderId="33" xfId="0" applyFont="1" applyFill="1" applyBorder="1" applyAlignment="1">
      <alignment horizontal="right" textRotation="90"/>
    </xf>
    <xf numFmtId="0" fontId="3" fillId="4" borderId="31" xfId="0" applyFont="1" applyFill="1" applyBorder="1"/>
    <xf numFmtId="0" fontId="3" fillId="4" borderId="31" xfId="0" applyFont="1" applyFill="1" applyBorder="1" applyAlignment="1">
      <alignment horizontal="right"/>
    </xf>
    <xf numFmtId="0" fontId="21" fillId="4" borderId="31" xfId="0" applyFont="1" applyFill="1" applyBorder="1"/>
    <xf numFmtId="0" fontId="70" fillId="4" borderId="31" xfId="0" applyFont="1" applyFill="1" applyBorder="1"/>
    <xf numFmtId="0" fontId="0" fillId="4" borderId="25" xfId="0" applyFill="1" applyBorder="1"/>
    <xf numFmtId="165" fontId="71" fillId="0" borderId="0" xfId="0" applyNumberFormat="1" applyFont="1"/>
    <xf numFmtId="0" fontId="0" fillId="2" borderId="21" xfId="0" applyFill="1" applyBorder="1"/>
    <xf numFmtId="0" fontId="11" fillId="2" borderId="34" xfId="0" applyFont="1" applyFill="1" applyBorder="1"/>
    <xf numFmtId="0" fontId="49" fillId="2" borderId="21" xfId="0" applyFont="1" applyFill="1" applyBorder="1" applyAlignment="1">
      <alignment horizontal="right"/>
    </xf>
    <xf numFmtId="0" fontId="73" fillId="2" borderId="21" xfId="0" applyFont="1" applyFill="1" applyBorder="1"/>
    <xf numFmtId="0" fontId="73" fillId="2" borderId="23" xfId="0" applyFont="1" applyFill="1" applyBorder="1"/>
    <xf numFmtId="165" fontId="71" fillId="0" borderId="23" xfId="0" applyNumberFormat="1" applyFont="1" applyBorder="1"/>
    <xf numFmtId="0" fontId="0" fillId="0" borderId="7" xfId="0" applyBorder="1"/>
    <xf numFmtId="0" fontId="0" fillId="0" borderId="21" xfId="0" applyBorder="1"/>
    <xf numFmtId="0" fontId="55" fillId="0" borderId="21" xfId="0" applyFont="1" applyBorder="1"/>
    <xf numFmtId="165" fontId="74" fillId="0" borderId="23" xfId="0" applyNumberFormat="1" applyFont="1" applyBorder="1"/>
    <xf numFmtId="0" fontId="73" fillId="0" borderId="21" xfId="0" applyFont="1" applyBorder="1"/>
    <xf numFmtId="0" fontId="11" fillId="0" borderId="23" xfId="0" applyFont="1" applyBorder="1"/>
    <xf numFmtId="0" fontId="10" fillId="0" borderId="6" xfId="0" applyFont="1" applyBorder="1"/>
    <xf numFmtId="165" fontId="10" fillId="0" borderId="0" xfId="0" applyNumberFormat="1" applyFont="1" applyBorder="1"/>
    <xf numFmtId="166" fontId="75" fillId="0" borderId="0" xfId="0" applyNumberFormat="1" applyFont="1" applyBorder="1" applyAlignment="1">
      <alignment horizontal="right"/>
    </xf>
    <xf numFmtId="165" fontId="74" fillId="0" borderId="12" xfId="0" applyNumberFormat="1" applyFont="1" applyBorder="1"/>
    <xf numFmtId="1" fontId="0" fillId="0" borderId="0" xfId="0" applyNumberFormat="1" applyBorder="1"/>
    <xf numFmtId="0" fontId="73" fillId="0" borderId="0" xfId="0" applyFont="1" applyBorder="1"/>
    <xf numFmtId="0" fontId="11" fillId="0" borderId="12" xfId="0" applyFont="1" applyBorder="1"/>
    <xf numFmtId="0" fontId="0" fillId="0" borderId="6" xfId="0" applyBorder="1"/>
    <xf numFmtId="0" fontId="0" fillId="0" borderId="0" xfId="0" applyBorder="1"/>
    <xf numFmtId="0" fontId="3" fillId="0" borderId="0" xfId="0" applyFont="1" applyBorder="1"/>
    <xf numFmtId="1" fontId="18" fillId="0" borderId="0" xfId="0" applyNumberFormat="1" applyFont="1" applyBorder="1"/>
    <xf numFmtId="0" fontId="18" fillId="0" borderId="0" xfId="0" applyFont="1" applyAlignment="1">
      <alignment horizontal="right"/>
    </xf>
    <xf numFmtId="0" fontId="0" fillId="8" borderId="32" xfId="0" applyFill="1" applyBorder="1"/>
    <xf numFmtId="0" fontId="0" fillId="8" borderId="31" xfId="0" applyFill="1" applyBorder="1"/>
    <xf numFmtId="0" fontId="4" fillId="8" borderId="31" xfId="0" applyFont="1" applyFill="1" applyBorder="1"/>
    <xf numFmtId="0" fontId="76" fillId="8" borderId="25" xfId="0" applyFont="1" applyFill="1" applyBorder="1" applyAlignment="1">
      <alignment horizontal="right"/>
    </xf>
    <xf numFmtId="0" fontId="49" fillId="8" borderId="31" xfId="0" applyFont="1" applyFill="1" applyBorder="1" applyAlignment="1">
      <alignment horizontal="right"/>
    </xf>
    <xf numFmtId="0" fontId="11" fillId="8" borderId="31" xfId="0" applyFont="1" applyFill="1" applyBorder="1"/>
    <xf numFmtId="0" fontId="11" fillId="8" borderId="25" xfId="0" applyFont="1" applyFill="1" applyBorder="1"/>
    <xf numFmtId="0" fontId="78" fillId="2" borderId="0" xfId="1" applyFont="1" applyFill="1" applyBorder="1" applyAlignment="1" applyProtection="1">
      <alignment horizontal="right"/>
    </xf>
    <xf numFmtId="0" fontId="55" fillId="2" borderId="0" xfId="0" applyFont="1" applyFill="1" applyBorder="1"/>
    <xf numFmtId="0" fontId="49" fillId="2" borderId="0" xfId="0" applyFont="1" applyFill="1" applyBorder="1"/>
    <xf numFmtId="0" fontId="79" fillId="2" borderId="0" xfId="0" applyFont="1" applyFill="1" applyBorder="1"/>
    <xf numFmtId="9" fontId="81" fillId="2" borderId="0" xfId="0" applyNumberFormat="1" applyFont="1" applyFill="1" applyBorder="1"/>
    <xf numFmtId="0" fontId="10" fillId="2" borderId="0" xfId="0" applyFont="1" applyFill="1" applyBorder="1"/>
    <xf numFmtId="0" fontId="82" fillId="2" borderId="0" xfId="0" applyFont="1" applyFill="1" applyBorder="1"/>
    <xf numFmtId="1" fontId="74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1" fillId="2" borderId="0" xfId="0" applyFont="1" applyFill="1" applyBorder="1"/>
    <xf numFmtId="0" fontId="83" fillId="2" borderId="0" xfId="0" applyFont="1" applyFill="1" applyBorder="1"/>
    <xf numFmtId="0" fontId="86" fillId="2" borderId="0" xfId="0" applyFont="1" applyFill="1" applyBorder="1"/>
    <xf numFmtId="0" fontId="0" fillId="0" borderId="16" xfId="0" applyBorder="1" applyAlignment="1"/>
    <xf numFmtId="9" fontId="21" fillId="2" borderId="0" xfId="0" applyNumberFormat="1" applyFont="1" applyFill="1" applyBorder="1" applyAlignment="1"/>
    <xf numFmtId="0" fontId="72" fillId="2" borderId="0" xfId="0" applyFont="1" applyFill="1" applyBorder="1"/>
    <xf numFmtId="0" fontId="0" fillId="9" borderId="0" xfId="0" applyFill="1" applyBorder="1"/>
    <xf numFmtId="0" fontId="11" fillId="9" borderId="11" xfId="0" applyFont="1" applyFill="1" applyBorder="1" applyAlignment="1">
      <alignment horizontal="right"/>
    </xf>
    <xf numFmtId="1" fontId="10" fillId="9" borderId="10" xfId="0" applyNumberFormat="1" applyFont="1" applyFill="1" applyBorder="1"/>
    <xf numFmtId="1" fontId="13" fillId="9" borderId="10" xfId="0" applyNumberFormat="1" applyFont="1" applyFill="1" applyBorder="1"/>
    <xf numFmtId="1" fontId="12" fillId="9" borderId="9" xfId="0" applyNumberFormat="1" applyFont="1" applyFill="1" applyBorder="1"/>
    <xf numFmtId="0" fontId="11" fillId="9" borderId="8" xfId="0" applyFont="1" applyFill="1" applyBorder="1" applyAlignment="1">
      <alignment horizontal="right"/>
    </xf>
    <xf numFmtId="1" fontId="10" fillId="9" borderId="7" xfId="0" applyNumberFormat="1" applyFont="1" applyFill="1" applyBorder="1"/>
    <xf numFmtId="1" fontId="13" fillId="9" borderId="6" xfId="0" applyNumberFormat="1" applyFont="1" applyFill="1" applyBorder="1"/>
    <xf numFmtId="1" fontId="12" fillId="9" borderId="5" xfId="0" applyNumberFormat="1" applyFont="1" applyFill="1" applyBorder="1"/>
    <xf numFmtId="1" fontId="8" fillId="9" borderId="1" xfId="0" applyNumberFormat="1" applyFont="1" applyFill="1" applyBorder="1"/>
    <xf numFmtId="1" fontId="90" fillId="3" borderId="12" xfId="0" applyNumberFormat="1" applyFont="1" applyFill="1" applyBorder="1" applyAlignment="1">
      <alignment horizontal="center"/>
    </xf>
    <xf numFmtId="0" fontId="25" fillId="2" borderId="0" xfId="0" applyFont="1" applyFill="1" applyBorder="1"/>
    <xf numFmtId="1" fontId="91" fillId="3" borderId="2" xfId="0" applyNumberFormat="1" applyFont="1" applyFill="1" applyBorder="1" applyAlignment="1">
      <alignment horizontal="center"/>
    </xf>
    <xf numFmtId="1" fontId="92" fillId="3" borderId="15" xfId="0" applyNumberFormat="1" applyFont="1" applyFill="1" applyBorder="1" applyAlignment="1">
      <alignment horizontal="center" vertical="center"/>
    </xf>
    <xf numFmtId="1" fontId="26" fillId="2" borderId="0" xfId="0" applyNumberFormat="1" applyFont="1" applyFill="1" applyBorder="1" applyAlignment="1">
      <alignment horizontal="center"/>
    </xf>
    <xf numFmtId="165" fontId="18" fillId="7" borderId="26" xfId="0" applyNumberFormat="1" applyFont="1" applyFill="1" applyBorder="1"/>
    <xf numFmtId="165" fontId="0" fillId="0" borderId="26" xfId="0" applyNumberFormat="1" applyFont="1" applyBorder="1"/>
    <xf numFmtId="1" fontId="93" fillId="2" borderId="0" xfId="0" applyNumberFormat="1" applyFont="1" applyFill="1" applyBorder="1"/>
    <xf numFmtId="0" fontId="0" fillId="4" borderId="32" xfId="0" applyFill="1" applyBorder="1"/>
    <xf numFmtId="1" fontId="94" fillId="3" borderId="12" xfId="0" applyNumberFormat="1" applyFont="1" applyFill="1" applyBorder="1" applyAlignment="1">
      <alignment horizontal="center"/>
    </xf>
    <xf numFmtId="0" fontId="59" fillId="5" borderId="30" xfId="0" applyFont="1" applyFill="1" applyBorder="1" applyAlignment="1">
      <alignment horizontal="center"/>
    </xf>
    <xf numFmtId="0" fontId="53" fillId="5" borderId="26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48" fillId="4" borderId="11" xfId="0" applyFont="1" applyFill="1" applyBorder="1" applyAlignment="1">
      <alignment textRotation="90"/>
    </xf>
    <xf numFmtId="0" fontId="48" fillId="4" borderId="18" xfId="0" applyFont="1" applyFill="1" applyBorder="1" applyAlignment="1">
      <alignment textRotation="90"/>
    </xf>
    <xf numFmtId="0" fontId="18" fillId="4" borderId="18" xfId="0" applyFont="1" applyFill="1" applyBorder="1" applyAlignment="1">
      <alignment textRotation="90"/>
    </xf>
    <xf numFmtId="0" fontId="18" fillId="4" borderId="4" xfId="0" applyFont="1" applyFill="1" applyBorder="1" applyAlignment="1">
      <alignment textRotation="90"/>
    </xf>
    <xf numFmtId="9" fontId="95" fillId="2" borderId="0" xfId="0" applyNumberFormat="1" applyFont="1" applyFill="1" applyBorder="1"/>
    <xf numFmtId="1" fontId="96" fillId="0" borderId="0" xfId="0" applyNumberFormat="1" applyFont="1" applyFill="1" applyBorder="1"/>
    <xf numFmtId="0" fontId="97" fillId="2" borderId="0" xfId="0" applyFont="1" applyFill="1" applyBorder="1"/>
    <xf numFmtId="0" fontId="56" fillId="2" borderId="0" xfId="0" applyFont="1" applyFill="1" applyBorder="1"/>
    <xf numFmtId="3" fontId="98" fillId="2" borderId="21" xfId="0" applyNumberFormat="1" applyFont="1" applyFill="1" applyBorder="1"/>
    <xf numFmtId="0" fontId="99" fillId="9" borderId="0" xfId="0" applyFont="1" applyFill="1" applyBorder="1" applyAlignment="1">
      <alignment horizontal="right" vertical="top"/>
    </xf>
  </cellXfs>
  <cellStyles count="4">
    <cellStyle name="Гиперссылка" xfId="1" builtinId="8"/>
    <cellStyle name="Гиперссылка 2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kspol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/>
  </sheetViews>
  <sheetFormatPr defaultRowHeight="15" outlineLevelRow="2"/>
  <cols>
    <col min="1" max="1" width="1.42578125" style="1" customWidth="1"/>
    <col min="2" max="2" width="3.5703125" customWidth="1"/>
    <col min="3" max="3" width="3.7109375" customWidth="1"/>
    <col min="4" max="4" width="9.42578125" customWidth="1"/>
    <col min="5" max="5" width="26.140625" customWidth="1"/>
    <col min="6" max="6" width="11.140625" customWidth="1"/>
    <col min="7" max="7" width="8.85546875" customWidth="1"/>
    <col min="8" max="8" width="5.85546875" customWidth="1"/>
    <col min="9" max="9" width="12.42578125" customWidth="1"/>
    <col min="10" max="10" width="5.85546875" customWidth="1"/>
    <col min="11" max="11" width="11.28515625" customWidth="1"/>
    <col min="12" max="12" width="1.5703125" customWidth="1"/>
    <col min="13" max="13" width="9.42578125" customWidth="1"/>
  </cols>
  <sheetData>
    <row r="1" spans="1:13" ht="25.5" customHeight="1">
      <c r="A1" s="193"/>
      <c r="B1" s="193"/>
      <c r="C1" s="193"/>
      <c r="D1" s="193"/>
      <c r="E1" s="193"/>
      <c r="F1" s="193"/>
      <c r="G1" s="193"/>
      <c r="H1" s="193"/>
      <c r="I1" s="193"/>
      <c r="J1" s="193"/>
      <c r="K1" s="225" t="s">
        <v>116</v>
      </c>
      <c r="L1" s="193"/>
    </row>
    <row r="2" spans="1:13" ht="27.75" customHeight="1" thickBot="1">
      <c r="A2" s="103"/>
      <c r="B2" s="204" t="s">
        <v>114</v>
      </c>
      <c r="C2" s="192"/>
      <c r="D2" s="22"/>
      <c r="E2" s="14"/>
      <c r="F2" s="206">
        <v>150</v>
      </c>
      <c r="G2" s="188" t="s">
        <v>113</v>
      </c>
      <c r="I2" s="14"/>
      <c r="J2" s="14"/>
      <c r="K2" s="22"/>
      <c r="L2" s="14"/>
    </row>
    <row r="3" spans="1:13" ht="20.25" customHeight="1" thickBot="1">
      <c r="A3" s="103"/>
      <c r="B3" s="191">
        <f>K56</f>
        <v>0.67</v>
      </c>
      <c r="C3" s="190"/>
      <c r="D3" s="205">
        <f>G56</f>
        <v>251.25</v>
      </c>
      <c r="E3" s="189" t="s">
        <v>112</v>
      </c>
      <c r="F3" s="207">
        <f>F2/D5</f>
        <v>375</v>
      </c>
      <c r="G3" s="188" t="s">
        <v>111</v>
      </c>
      <c r="H3" s="14"/>
      <c r="I3" s="14"/>
      <c r="J3" s="14"/>
      <c r="K3" s="22"/>
      <c r="L3" s="14"/>
    </row>
    <row r="4" spans="1:13" ht="15.75" hidden="1" customHeight="1" outlineLevel="1">
      <c r="A4" s="103"/>
      <c r="B4" s="187"/>
      <c r="C4" s="187"/>
      <c r="D4" s="22"/>
      <c r="E4" s="186" t="s">
        <v>110</v>
      </c>
      <c r="F4" s="185" t="s">
        <v>109</v>
      </c>
      <c r="G4" s="184" t="s">
        <v>108</v>
      </c>
      <c r="H4" s="14"/>
      <c r="I4" s="14"/>
      <c r="J4" s="14"/>
      <c r="K4" s="22"/>
      <c r="L4" s="14"/>
    </row>
    <row r="5" spans="1:13" ht="18.75" customHeight="1" collapsed="1">
      <c r="A5" s="103"/>
      <c r="B5" s="183" t="s">
        <v>107</v>
      </c>
      <c r="C5" s="14"/>
      <c r="D5" s="182">
        <f>F46+F49</f>
        <v>0.4</v>
      </c>
      <c r="E5" s="181" t="s">
        <v>106</v>
      </c>
      <c r="F5" s="180"/>
      <c r="G5" s="14"/>
      <c r="H5" s="2"/>
      <c r="I5" s="14"/>
      <c r="J5" s="179"/>
      <c r="K5" s="178" t="s">
        <v>105</v>
      </c>
      <c r="L5" s="14"/>
    </row>
    <row r="6" spans="1:13" ht="17.25" customHeight="1">
      <c r="A6" s="103"/>
      <c r="B6" s="177" t="s">
        <v>104</v>
      </c>
      <c r="C6" s="176"/>
      <c r="D6" s="175"/>
      <c r="E6" s="175" t="s">
        <v>34</v>
      </c>
      <c r="F6" s="174" t="s">
        <v>103</v>
      </c>
      <c r="G6" s="171" t="s">
        <v>102</v>
      </c>
      <c r="H6" s="173"/>
      <c r="I6" s="172"/>
      <c r="J6" s="172"/>
      <c r="K6" s="172"/>
      <c r="L6" s="171"/>
      <c r="M6" s="170" t="s">
        <v>11</v>
      </c>
    </row>
    <row r="7" spans="1:13" ht="16.5" customHeight="1">
      <c r="A7" s="103"/>
      <c r="B7" s="165" t="s">
        <v>101</v>
      </c>
      <c r="C7" s="164"/>
      <c r="D7" s="208">
        <v>700</v>
      </c>
      <c r="E7" s="169">
        <f>F3</f>
        <v>375</v>
      </c>
      <c r="F7" s="162">
        <f>D7*E7</f>
        <v>262500</v>
      </c>
      <c r="G7" s="109">
        <f>F7/$E$8</f>
        <v>1044.7761194029852</v>
      </c>
      <c r="H7" s="113" t="s">
        <v>45</v>
      </c>
      <c r="I7" s="168"/>
      <c r="J7" s="167"/>
      <c r="K7" s="167"/>
      <c r="L7" s="166"/>
      <c r="M7" s="146">
        <f>F7/F3</f>
        <v>700</v>
      </c>
    </row>
    <row r="8" spans="1:13" ht="16.5" customHeight="1">
      <c r="A8" s="103"/>
      <c r="B8" s="165" t="s">
        <v>100</v>
      </c>
      <c r="C8" s="164"/>
      <c r="D8" s="208">
        <v>800</v>
      </c>
      <c r="E8" s="163">
        <f>J44</f>
        <v>251.25</v>
      </c>
      <c r="F8" s="162">
        <f>D8*E8</f>
        <v>201000</v>
      </c>
      <c r="G8" s="109">
        <f>F8/$E$8</f>
        <v>800</v>
      </c>
      <c r="H8" s="113" t="s">
        <v>45</v>
      </c>
      <c r="I8" s="160">
        <f>F8/J8</f>
        <v>25125</v>
      </c>
      <c r="J8" s="161">
        <v>8</v>
      </c>
      <c r="K8" s="160" t="s">
        <v>99</v>
      </c>
      <c r="L8" s="159"/>
      <c r="M8" s="146">
        <f>F8/F3</f>
        <v>536</v>
      </c>
    </row>
    <row r="9" spans="1:13" ht="16.5" customHeight="1">
      <c r="A9" s="103"/>
      <c r="B9" s="158" t="s">
        <v>98</v>
      </c>
      <c r="C9" s="157"/>
      <c r="D9" s="209">
        <f>G9</f>
        <v>736.31840796019901</v>
      </c>
      <c r="E9" s="154"/>
      <c r="F9" s="156">
        <f>SUM(F12:F41)</f>
        <v>185000</v>
      </c>
      <c r="G9" s="119">
        <f>F9/($E$8+0)</f>
        <v>736.31840796019901</v>
      </c>
      <c r="H9" s="155" t="s">
        <v>45</v>
      </c>
      <c r="I9" s="154"/>
      <c r="J9" s="154"/>
      <c r="K9" s="154"/>
      <c r="L9" s="153"/>
      <c r="M9" s="152">
        <f>F9/F3</f>
        <v>493.33333333333331</v>
      </c>
    </row>
    <row r="10" spans="1:13" ht="21" customHeight="1">
      <c r="A10" s="103"/>
      <c r="B10" s="151"/>
      <c r="C10" s="150"/>
      <c r="D10" s="147"/>
      <c r="E10" s="149" t="s">
        <v>97</v>
      </c>
      <c r="F10" s="224">
        <f>SUM(F7:F9)</f>
        <v>648500</v>
      </c>
      <c r="G10" s="210">
        <f>SUM(G7:G9)</f>
        <v>2581.0945273631842</v>
      </c>
      <c r="H10" s="148" t="s">
        <v>96</v>
      </c>
      <c r="I10" s="147"/>
      <c r="J10" s="147"/>
      <c r="K10" s="147"/>
      <c r="L10" s="147"/>
      <c r="M10" s="146">
        <f>SUM(M7:M9)</f>
        <v>1729.3333333333333</v>
      </c>
    </row>
    <row r="11" spans="1:13" ht="17.25" customHeight="1">
      <c r="A11" s="103"/>
      <c r="B11" s="145"/>
      <c r="C11" s="96"/>
      <c r="D11" s="144" t="s">
        <v>95</v>
      </c>
      <c r="E11" s="143"/>
      <c r="F11" s="142" t="s">
        <v>94</v>
      </c>
      <c r="G11" s="142"/>
      <c r="H11" s="96"/>
      <c r="I11" s="96"/>
      <c r="J11" s="96"/>
      <c r="K11" s="141" t="s">
        <v>93</v>
      </c>
      <c r="L11" s="211"/>
    </row>
    <row r="12" spans="1:13" ht="12.75" customHeight="1">
      <c r="A12" s="103"/>
      <c r="B12" s="140" t="s">
        <v>92</v>
      </c>
      <c r="C12" s="139"/>
      <c r="D12" s="127" t="s">
        <v>91</v>
      </c>
      <c r="E12" s="126"/>
      <c r="F12" s="125">
        <v>15000</v>
      </c>
      <c r="G12" s="109"/>
      <c r="H12" s="113" t="s">
        <v>45</v>
      </c>
      <c r="I12" s="107" t="s">
        <v>90</v>
      </c>
      <c r="J12" s="106"/>
      <c r="K12" s="105">
        <f>F12/$F$2</f>
        <v>100</v>
      </c>
      <c r="L12" s="104"/>
    </row>
    <row r="13" spans="1:13" ht="12.75" customHeight="1">
      <c r="A13" s="103"/>
      <c r="B13" s="129"/>
      <c r="C13" s="128"/>
      <c r="D13" s="127" t="s">
        <v>89</v>
      </c>
      <c r="E13" s="126"/>
      <c r="F13" s="125">
        <f>10000-5000</f>
        <v>5000</v>
      </c>
      <c r="G13" s="109"/>
      <c r="H13" s="113" t="s">
        <v>45</v>
      </c>
      <c r="I13" s="107" t="s">
        <v>88</v>
      </c>
      <c r="J13" s="106"/>
      <c r="K13" s="105">
        <f>F13/$F$2</f>
        <v>33.333333333333336</v>
      </c>
      <c r="L13" s="104"/>
    </row>
    <row r="14" spans="1:13" ht="12.75" customHeight="1">
      <c r="A14" s="103"/>
      <c r="B14" s="129"/>
      <c r="C14" s="128"/>
      <c r="D14" s="127" t="s">
        <v>87</v>
      </c>
      <c r="E14" s="126"/>
      <c r="F14" s="125">
        <v>25000</v>
      </c>
      <c r="G14" s="109"/>
      <c r="H14" s="113" t="s">
        <v>45</v>
      </c>
      <c r="I14" s="107" t="s">
        <v>86</v>
      </c>
      <c r="K14" s="105">
        <f>F14/$F$2</f>
        <v>166.66666666666666</v>
      </c>
      <c r="L14" s="104"/>
    </row>
    <row r="15" spans="1:13" ht="12.75" customHeight="1">
      <c r="A15" s="103"/>
      <c r="B15" s="129"/>
      <c r="C15" s="128"/>
      <c r="D15" s="127" t="s">
        <v>85</v>
      </c>
      <c r="E15" s="126"/>
      <c r="F15" s="125">
        <v>15000</v>
      </c>
      <c r="G15" s="109"/>
      <c r="H15" s="113" t="s">
        <v>45</v>
      </c>
      <c r="I15" s="107" t="s">
        <v>84</v>
      </c>
      <c r="J15" s="106"/>
      <c r="K15" s="105">
        <f>F15/$F$2</f>
        <v>100</v>
      </c>
      <c r="L15" s="104"/>
    </row>
    <row r="16" spans="1:13" ht="12.75" customHeight="1">
      <c r="A16" s="103"/>
      <c r="B16" s="129"/>
      <c r="C16" s="128"/>
      <c r="D16" s="127" t="s">
        <v>83</v>
      </c>
      <c r="E16" s="126"/>
      <c r="F16" s="125">
        <v>5000</v>
      </c>
      <c r="G16" s="109"/>
      <c r="H16" s="113" t="s">
        <v>45</v>
      </c>
      <c r="I16" s="107" t="s">
        <v>82</v>
      </c>
      <c r="J16" s="106"/>
      <c r="K16" s="105">
        <f>F16/$F$2</f>
        <v>33.333333333333336</v>
      </c>
      <c r="L16" s="104"/>
    </row>
    <row r="17" spans="1:12" ht="12.75" customHeight="1">
      <c r="A17" s="103"/>
      <c r="B17" s="129"/>
      <c r="C17" s="128"/>
      <c r="D17" s="127" t="s">
        <v>81</v>
      </c>
      <c r="E17" s="126"/>
      <c r="F17" s="138">
        <f>12000+10000-2000</f>
        <v>20000</v>
      </c>
      <c r="G17" s="109"/>
      <c r="H17" s="113" t="s">
        <v>45</v>
      </c>
      <c r="I17" s="107" t="s">
        <v>80</v>
      </c>
      <c r="J17" s="106"/>
      <c r="K17" s="105">
        <f>F17/$F$2</f>
        <v>133.33333333333334</v>
      </c>
      <c r="L17" s="104"/>
    </row>
    <row r="18" spans="1:12" ht="12.75" customHeight="1">
      <c r="A18" s="103"/>
      <c r="B18" s="129"/>
      <c r="C18" s="128"/>
      <c r="D18" s="127" t="s">
        <v>79</v>
      </c>
      <c r="E18" s="126"/>
      <c r="F18" s="138">
        <f>15500*0</f>
        <v>0</v>
      </c>
      <c r="G18" s="109"/>
      <c r="H18" s="113" t="s">
        <v>45</v>
      </c>
      <c r="I18" s="107" t="s">
        <v>78</v>
      </c>
      <c r="J18" s="106"/>
      <c r="K18" s="105">
        <f>F18/$F$2</f>
        <v>0</v>
      </c>
      <c r="L18" s="104"/>
    </row>
    <row r="19" spans="1:12" ht="12.75" customHeight="1">
      <c r="A19" s="103"/>
      <c r="B19" s="129"/>
      <c r="C19" s="128"/>
      <c r="D19" s="136" t="s">
        <v>77</v>
      </c>
      <c r="E19" s="135"/>
      <c r="F19" s="137">
        <v>0</v>
      </c>
      <c r="G19" s="133"/>
      <c r="H19" s="132" t="s">
        <v>45</v>
      </c>
      <c r="I19" s="131" t="s">
        <v>76</v>
      </c>
      <c r="J19" s="130" t="s">
        <v>69</v>
      </c>
      <c r="K19" s="105">
        <f>F19/$F$2</f>
        <v>0</v>
      </c>
      <c r="L19" s="104"/>
    </row>
    <row r="20" spans="1:12" ht="12.75" customHeight="1">
      <c r="A20" s="103"/>
      <c r="B20" s="129"/>
      <c r="C20" s="128"/>
      <c r="D20" s="136" t="s">
        <v>75</v>
      </c>
      <c r="E20" s="135"/>
      <c r="F20" s="137">
        <v>0</v>
      </c>
      <c r="G20" s="133"/>
      <c r="H20" s="132" t="s">
        <v>45</v>
      </c>
      <c r="I20" s="131" t="s">
        <v>74</v>
      </c>
      <c r="J20" s="130" t="s">
        <v>69</v>
      </c>
      <c r="K20" s="105">
        <f>F20/$F$2</f>
        <v>0</v>
      </c>
      <c r="L20" s="104"/>
    </row>
    <row r="21" spans="1:12" ht="12.75" customHeight="1">
      <c r="A21" s="103"/>
      <c r="B21" s="129"/>
      <c r="C21" s="128"/>
      <c r="D21" s="136" t="s">
        <v>73</v>
      </c>
      <c r="E21" s="135"/>
      <c r="F21" s="137">
        <v>0</v>
      </c>
      <c r="G21" s="133"/>
      <c r="H21" s="132" t="s">
        <v>45</v>
      </c>
      <c r="I21" s="131" t="s">
        <v>72</v>
      </c>
      <c r="J21" s="130" t="s">
        <v>69</v>
      </c>
      <c r="K21" s="105">
        <f>F21/$F$2</f>
        <v>0</v>
      </c>
      <c r="L21" s="104"/>
    </row>
    <row r="22" spans="1:12" ht="12.75" customHeight="1">
      <c r="A22" s="103"/>
      <c r="B22" s="129"/>
      <c r="C22" s="128"/>
      <c r="D22" s="136" t="s">
        <v>71</v>
      </c>
      <c r="E22" s="135"/>
      <c r="F22" s="134">
        <f>3*2000</f>
        <v>6000</v>
      </c>
      <c r="G22" s="133"/>
      <c r="H22" s="132" t="s">
        <v>45</v>
      </c>
      <c r="I22" s="131" t="s">
        <v>70</v>
      </c>
      <c r="J22" s="130" t="s">
        <v>69</v>
      </c>
      <c r="K22" s="105">
        <f>F22/$F$2</f>
        <v>40</v>
      </c>
      <c r="L22" s="104"/>
    </row>
    <row r="23" spans="1:12" ht="12.75" customHeight="1">
      <c r="A23" s="103"/>
      <c r="B23" s="129"/>
      <c r="C23" s="128"/>
      <c r="D23" s="127" t="s">
        <v>68</v>
      </c>
      <c r="E23" s="126"/>
      <c r="F23" s="125">
        <f>3*12000</f>
        <v>36000</v>
      </c>
      <c r="G23" s="109"/>
      <c r="H23" s="113" t="s">
        <v>45</v>
      </c>
      <c r="I23" s="107" t="s">
        <v>120</v>
      </c>
      <c r="J23" s="106"/>
      <c r="K23" s="105">
        <f>F23/$F$2</f>
        <v>240</v>
      </c>
      <c r="L23" s="104"/>
    </row>
    <row r="24" spans="1:12" ht="12.75" customHeight="1">
      <c r="A24" s="103"/>
      <c r="B24" s="129"/>
      <c r="C24" s="128"/>
      <c r="D24" s="127" t="s">
        <v>67</v>
      </c>
      <c r="E24" s="126"/>
      <c r="F24" s="125">
        <f>4*5000-5000</f>
        <v>15000</v>
      </c>
      <c r="G24" s="109"/>
      <c r="H24" s="113"/>
      <c r="I24" s="107"/>
      <c r="J24" s="106"/>
      <c r="K24" s="105">
        <f>F24/$F$2</f>
        <v>100</v>
      </c>
      <c r="L24" s="104"/>
    </row>
    <row r="25" spans="1:12" ht="12.75" customHeight="1">
      <c r="A25" s="103"/>
      <c r="B25" s="129"/>
      <c r="C25" s="128"/>
      <c r="D25" s="127" t="s">
        <v>66</v>
      </c>
      <c r="E25" s="126"/>
      <c r="F25" s="125">
        <f>25000</f>
        <v>25000</v>
      </c>
      <c r="G25" s="109"/>
      <c r="H25" s="113"/>
      <c r="I25" s="107"/>
      <c r="J25" s="106"/>
      <c r="K25" s="105">
        <f>F25/$F$2</f>
        <v>166.66666666666666</v>
      </c>
      <c r="L25" s="104"/>
    </row>
    <row r="26" spans="1:12" ht="12.75" customHeight="1">
      <c r="A26" s="103"/>
      <c r="B26" s="124"/>
      <c r="C26" s="123"/>
      <c r="D26" s="122" t="s">
        <v>65</v>
      </c>
      <c r="E26" s="121"/>
      <c r="F26" s="120">
        <v>3000</v>
      </c>
      <c r="G26" s="119"/>
      <c r="H26" s="118">
        <f>SUM(F12:F26)</f>
        <v>170000</v>
      </c>
      <c r="I26" s="117" t="s">
        <v>64</v>
      </c>
      <c r="J26" s="116"/>
      <c r="K26" s="115">
        <f>F26/$F$2</f>
        <v>20</v>
      </c>
      <c r="L26" s="114"/>
    </row>
    <row r="27" spans="1:12" ht="12" hidden="1" customHeight="1" outlineLevel="1">
      <c r="A27" s="103"/>
      <c r="B27" s="103"/>
      <c r="C27" s="14"/>
      <c r="D27" s="112" t="s">
        <v>63</v>
      </c>
      <c r="E27" s="111"/>
      <c r="F27" s="110">
        <v>300</v>
      </c>
      <c r="G27" s="109"/>
      <c r="H27" s="113"/>
      <c r="I27" s="107"/>
      <c r="J27" s="106"/>
      <c r="K27" s="105">
        <f>F27/$F$2</f>
        <v>2</v>
      </c>
      <c r="L27" s="104"/>
    </row>
    <row r="28" spans="1:12" ht="11.25" hidden="1" customHeight="1" outlineLevel="1">
      <c r="A28" s="103"/>
      <c r="B28" s="103"/>
      <c r="C28" s="14"/>
      <c r="D28" s="112" t="s">
        <v>62</v>
      </c>
      <c r="E28" s="111"/>
      <c r="F28" s="110">
        <v>200</v>
      </c>
      <c r="G28" s="109"/>
      <c r="H28" s="113"/>
      <c r="I28" s="107" t="s">
        <v>61</v>
      </c>
      <c r="J28" s="106"/>
      <c r="K28" s="105">
        <f>F28/$F$2</f>
        <v>1.3333333333333333</v>
      </c>
      <c r="L28" s="104"/>
    </row>
    <row r="29" spans="1:12" ht="11.25" hidden="1" customHeight="1" outlineLevel="1">
      <c r="A29" s="103"/>
      <c r="B29" s="103"/>
      <c r="C29" s="14"/>
      <c r="D29" s="112" t="s">
        <v>60</v>
      </c>
      <c r="E29" s="111"/>
      <c r="F29" s="110">
        <v>50</v>
      </c>
      <c r="G29" s="109"/>
      <c r="H29" s="113"/>
      <c r="I29" s="107"/>
      <c r="J29" s="106"/>
      <c r="K29" s="105">
        <f>F29/$F$2</f>
        <v>0.33333333333333331</v>
      </c>
      <c r="L29" s="104"/>
    </row>
    <row r="30" spans="1:12" ht="11.25" hidden="1" customHeight="1" outlineLevel="1">
      <c r="A30" s="103"/>
      <c r="B30" s="103"/>
      <c r="C30" s="14"/>
      <c r="D30" s="112" t="s">
        <v>59</v>
      </c>
      <c r="E30" s="111"/>
      <c r="F30" s="110">
        <v>100</v>
      </c>
      <c r="G30" s="109"/>
      <c r="H30" s="113"/>
      <c r="I30" s="107"/>
      <c r="J30" s="106"/>
      <c r="K30" s="105">
        <f>F30/$F$2</f>
        <v>0.66666666666666663</v>
      </c>
      <c r="L30" s="104"/>
    </row>
    <row r="31" spans="1:12" ht="11.25" hidden="1" customHeight="1" outlineLevel="1">
      <c r="A31" s="103"/>
      <c r="B31" s="103"/>
      <c r="C31" s="14"/>
      <c r="D31" s="112" t="s">
        <v>58</v>
      </c>
      <c r="E31" s="111"/>
      <c r="F31" s="110">
        <v>100</v>
      </c>
      <c r="G31" s="109"/>
      <c r="H31" s="113"/>
      <c r="I31" s="107"/>
      <c r="J31" s="106"/>
      <c r="K31" s="105">
        <f>F31/$F$2</f>
        <v>0.66666666666666663</v>
      </c>
      <c r="L31" s="104"/>
    </row>
    <row r="32" spans="1:12" ht="11.25" hidden="1" customHeight="1" outlineLevel="1">
      <c r="A32" s="103"/>
      <c r="B32" s="103"/>
      <c r="C32" s="14"/>
      <c r="D32" s="112" t="s">
        <v>57</v>
      </c>
      <c r="E32" s="111"/>
      <c r="F32" s="110">
        <v>50</v>
      </c>
      <c r="G32" s="109"/>
      <c r="H32" s="113"/>
      <c r="I32" s="107"/>
      <c r="J32" s="106"/>
      <c r="K32" s="105">
        <f>F32/$F$2</f>
        <v>0.33333333333333331</v>
      </c>
      <c r="L32" s="104"/>
    </row>
    <row r="33" spans="1:13" ht="11.25" hidden="1" customHeight="1" outlineLevel="1">
      <c r="A33" s="103"/>
      <c r="B33" s="103"/>
      <c r="C33" s="14"/>
      <c r="D33" s="112" t="s">
        <v>56</v>
      </c>
      <c r="E33" s="111"/>
      <c r="F33" s="110">
        <v>500</v>
      </c>
      <c r="G33" s="109"/>
      <c r="H33" s="113"/>
      <c r="I33" s="107"/>
      <c r="J33" s="106"/>
      <c r="K33" s="105">
        <f>F33/$F$2</f>
        <v>3.3333333333333335</v>
      </c>
      <c r="L33" s="104"/>
    </row>
    <row r="34" spans="1:13" ht="11.25" hidden="1" customHeight="1" outlineLevel="1">
      <c r="A34" s="103"/>
      <c r="B34" s="103"/>
      <c r="C34" s="14"/>
      <c r="D34" s="112" t="s">
        <v>55</v>
      </c>
      <c r="E34" s="111"/>
      <c r="F34" s="110">
        <v>200</v>
      </c>
      <c r="G34" s="109"/>
      <c r="H34" s="113"/>
      <c r="I34" s="107"/>
      <c r="J34" s="106"/>
      <c r="K34" s="105">
        <f>F34/$F$2</f>
        <v>1.3333333333333333</v>
      </c>
      <c r="L34" s="104"/>
    </row>
    <row r="35" spans="1:13" ht="11.25" hidden="1" customHeight="1" outlineLevel="1">
      <c r="A35" s="103"/>
      <c r="B35" s="103"/>
      <c r="C35" s="14"/>
      <c r="D35" s="112" t="s">
        <v>54</v>
      </c>
      <c r="E35" s="111"/>
      <c r="F35" s="110">
        <v>0</v>
      </c>
      <c r="G35" s="109"/>
      <c r="H35" s="113"/>
      <c r="I35" s="107"/>
      <c r="J35" s="106"/>
      <c r="K35" s="105">
        <f>F35/$F$2</f>
        <v>0</v>
      </c>
      <c r="L35" s="104"/>
    </row>
    <row r="36" spans="1:13" ht="11.25" hidden="1" customHeight="1" outlineLevel="1">
      <c r="A36" s="103"/>
      <c r="B36" s="103"/>
      <c r="C36" s="14"/>
      <c r="D36" s="112" t="s">
        <v>53</v>
      </c>
      <c r="E36" s="111"/>
      <c r="F36" s="110">
        <v>0</v>
      </c>
      <c r="G36" s="109"/>
      <c r="H36" s="113"/>
      <c r="I36" s="107"/>
      <c r="J36" s="106"/>
      <c r="K36" s="105">
        <f>F36/$F$2</f>
        <v>0</v>
      </c>
      <c r="L36" s="104"/>
    </row>
    <row r="37" spans="1:13" ht="11.25" hidden="1" customHeight="1" outlineLevel="2">
      <c r="A37" s="103"/>
      <c r="B37" s="103"/>
      <c r="C37" s="14"/>
      <c r="D37" s="112" t="s">
        <v>52</v>
      </c>
      <c r="E37" s="111"/>
      <c r="F37" s="110">
        <v>0</v>
      </c>
      <c r="G37" s="109"/>
      <c r="H37" s="113"/>
      <c r="I37" s="107"/>
      <c r="J37" s="106"/>
      <c r="K37" s="105">
        <f>F37/$F$2</f>
        <v>0</v>
      </c>
      <c r="L37" s="104"/>
    </row>
    <row r="38" spans="1:13" ht="11.25" hidden="1" customHeight="1" outlineLevel="1" collapsed="1">
      <c r="A38" s="103"/>
      <c r="B38" s="103"/>
      <c r="C38" s="14"/>
      <c r="D38" s="112" t="s">
        <v>51</v>
      </c>
      <c r="E38" s="111"/>
      <c r="F38" s="110">
        <v>0</v>
      </c>
      <c r="G38" s="109"/>
      <c r="H38" s="113"/>
      <c r="I38" s="107"/>
      <c r="J38" s="106"/>
      <c r="K38" s="105">
        <f>F38/$F$2</f>
        <v>0</v>
      </c>
      <c r="L38" s="104"/>
    </row>
    <row r="39" spans="1:13" ht="11.25" hidden="1" customHeight="1" outlineLevel="1">
      <c r="A39" s="103"/>
      <c r="B39" s="103"/>
      <c r="C39" s="14"/>
      <c r="D39" s="112" t="s">
        <v>50</v>
      </c>
      <c r="E39" s="111"/>
      <c r="F39" s="110">
        <f>3000+10000</f>
        <v>13000</v>
      </c>
      <c r="G39" s="109"/>
      <c r="H39" s="113"/>
      <c r="I39" s="107"/>
      <c r="J39" s="106"/>
      <c r="K39" s="105">
        <f>F39/$F$2</f>
        <v>86.666666666666671</v>
      </c>
      <c r="L39" s="104"/>
    </row>
    <row r="40" spans="1:13" ht="11.25" hidden="1" customHeight="1" outlineLevel="2">
      <c r="A40" s="103"/>
      <c r="B40" s="103"/>
      <c r="C40" s="14"/>
      <c r="D40" s="112" t="s">
        <v>49</v>
      </c>
      <c r="E40" s="111"/>
      <c r="F40" s="110">
        <v>0</v>
      </c>
      <c r="G40" s="109"/>
      <c r="H40" s="113"/>
      <c r="I40" s="107"/>
      <c r="J40" s="106"/>
      <c r="K40" s="105">
        <f>F40/$F$2</f>
        <v>0</v>
      </c>
      <c r="L40" s="104"/>
    </row>
    <row r="41" spans="1:13" ht="11.25" hidden="1" customHeight="1" outlineLevel="1" collapsed="1">
      <c r="A41" s="103"/>
      <c r="B41" s="103"/>
      <c r="C41" s="14"/>
      <c r="D41" s="112" t="s">
        <v>48</v>
      </c>
      <c r="E41" s="111"/>
      <c r="F41" s="110">
        <v>500</v>
      </c>
      <c r="G41" s="109"/>
      <c r="H41" s="108">
        <f>SUM(F27:F41)</f>
        <v>15000</v>
      </c>
      <c r="I41" s="107" t="s">
        <v>47</v>
      </c>
      <c r="J41" s="106"/>
      <c r="K41" s="105">
        <f>F41/$F$2</f>
        <v>3.3333333333333335</v>
      </c>
      <c r="L41" s="104"/>
    </row>
    <row r="42" spans="1:13" ht="16.5" customHeight="1" collapsed="1">
      <c r="A42" s="103"/>
      <c r="B42" s="102" t="s">
        <v>46</v>
      </c>
      <c r="C42" s="101"/>
      <c r="D42" s="96"/>
      <c r="E42" s="96"/>
      <c r="F42" s="100">
        <f>SUM(F12:F41)</f>
        <v>185000</v>
      </c>
      <c r="G42" s="99"/>
      <c r="H42" s="98" t="s">
        <v>45</v>
      </c>
      <c r="I42" s="96"/>
      <c r="J42" s="96"/>
      <c r="K42" s="97">
        <f>SUM(K12:K41)</f>
        <v>1233.333333333333</v>
      </c>
      <c r="L42" s="96"/>
    </row>
    <row r="43" spans="1:13" ht="33" customHeight="1" thickBot="1">
      <c r="B43" s="1"/>
      <c r="C43" s="1"/>
      <c r="D43" s="1"/>
      <c r="E43" s="1"/>
      <c r="F43" s="95">
        <v>1</v>
      </c>
      <c r="G43" s="95" t="s">
        <v>44</v>
      </c>
      <c r="H43" s="1"/>
      <c r="I43" s="1"/>
      <c r="J43" s="1"/>
      <c r="K43" s="1"/>
      <c r="L43" s="1"/>
    </row>
    <row r="44" spans="1:13" ht="18.75">
      <c r="B44" s="220">
        <f>M44</f>
        <v>0.67</v>
      </c>
      <c r="C44" s="220" t="s">
        <v>43</v>
      </c>
      <c r="D44" s="94" t="s">
        <v>42</v>
      </c>
      <c r="E44" s="93"/>
      <c r="F44" s="92">
        <v>0.02</v>
      </c>
      <c r="G44" s="213" t="s">
        <v>41</v>
      </c>
      <c r="H44" s="91" t="s">
        <v>40</v>
      </c>
      <c r="I44" s="90" t="s">
        <v>39</v>
      </c>
      <c r="J44" s="89">
        <f>G46+G48+G49+G51+G47+G50</f>
        <v>251.25</v>
      </c>
      <c r="K44" s="88" t="s">
        <v>38</v>
      </c>
      <c r="L44" s="1"/>
      <c r="M44" s="81">
        <f>J44/D56</f>
        <v>0.67</v>
      </c>
    </row>
    <row r="45" spans="1:13" ht="20.25" customHeight="1" thickBot="1">
      <c r="B45" s="220">
        <f>M45</f>
        <v>0.32999999999999996</v>
      </c>
      <c r="C45" s="220" t="s">
        <v>37</v>
      </c>
      <c r="D45" s="87" t="s">
        <v>7</v>
      </c>
      <c r="E45" s="86" t="s">
        <v>36</v>
      </c>
      <c r="F45" s="85" t="s">
        <v>35</v>
      </c>
      <c r="G45" s="214" t="s">
        <v>34</v>
      </c>
      <c r="H45" s="215" t="s">
        <v>33</v>
      </c>
      <c r="I45" s="84" t="s">
        <v>32</v>
      </c>
      <c r="J45" s="83">
        <f>G52+G53+G54</f>
        <v>123.74999999999999</v>
      </c>
      <c r="K45" s="82" t="s">
        <v>31</v>
      </c>
      <c r="L45" s="1"/>
      <c r="M45" s="81">
        <f>J45/D56</f>
        <v>0.32999999999999996</v>
      </c>
    </row>
    <row r="46" spans="1:13" ht="19.5" customHeight="1">
      <c r="B46" s="216" t="s">
        <v>30</v>
      </c>
      <c r="C46" s="80">
        <f>F46+F47+F48</f>
        <v>0.39999999999999997</v>
      </c>
      <c r="D46" s="50">
        <f>$F$3*F46</f>
        <v>112.5</v>
      </c>
      <c r="E46" s="76" t="s">
        <v>29</v>
      </c>
      <c r="F46" s="75">
        <v>0.3</v>
      </c>
      <c r="G46" s="23">
        <f>D46</f>
        <v>112.5</v>
      </c>
      <c r="H46" s="74">
        <v>6300</v>
      </c>
      <c r="I46" s="79">
        <f>G46*H46</f>
        <v>708750</v>
      </c>
      <c r="J46" s="73" t="s">
        <v>23</v>
      </c>
      <c r="K46" s="43"/>
      <c r="L46" s="1"/>
      <c r="M46" s="72" t="s">
        <v>22</v>
      </c>
    </row>
    <row r="47" spans="1:13" ht="16.5" customHeight="1">
      <c r="B47" s="217"/>
      <c r="C47" s="51"/>
      <c r="D47" s="50">
        <f>$F$3*F47</f>
        <v>18.75</v>
      </c>
      <c r="E47" s="76" t="s">
        <v>28</v>
      </c>
      <c r="F47" s="70">
        <v>0.05</v>
      </c>
      <c r="G47" s="69">
        <f>D47</f>
        <v>18.75</v>
      </c>
      <c r="H47" s="68">
        <v>7000</v>
      </c>
      <c r="I47" s="67">
        <f>G47*H47</f>
        <v>131250</v>
      </c>
      <c r="J47" s="78" t="s">
        <v>27</v>
      </c>
      <c r="K47" s="43"/>
      <c r="L47" s="1"/>
      <c r="M47" s="56"/>
    </row>
    <row r="48" spans="1:13" ht="16.5" customHeight="1" thickBot="1">
      <c r="B48" s="218"/>
      <c r="C48" s="42"/>
      <c r="D48" s="64">
        <f>$F$3*F48</f>
        <v>18.75</v>
      </c>
      <c r="E48" s="63" t="s">
        <v>26</v>
      </c>
      <c r="F48" s="62">
        <v>0.05</v>
      </c>
      <c r="G48" s="61">
        <f>D48</f>
        <v>18.75</v>
      </c>
      <c r="H48" s="60">
        <v>5000</v>
      </c>
      <c r="I48" s="59">
        <f>G48*H48</f>
        <v>93750</v>
      </c>
      <c r="J48" s="77" t="s">
        <v>25</v>
      </c>
      <c r="K48" s="57"/>
      <c r="L48" s="1"/>
      <c r="M48" s="56"/>
    </row>
    <row r="49" spans="1:13" ht="20.25" customHeight="1">
      <c r="B49" s="218"/>
      <c r="C49" s="55">
        <f>F49+F50+F51</f>
        <v>0.27</v>
      </c>
      <c r="D49" s="50">
        <f>$F$3*F49</f>
        <v>37.5</v>
      </c>
      <c r="E49" s="76" t="s">
        <v>24</v>
      </c>
      <c r="F49" s="75">
        <v>0.1</v>
      </c>
      <c r="G49" s="23">
        <f>D49</f>
        <v>37.5</v>
      </c>
      <c r="H49" s="74">
        <v>6200</v>
      </c>
      <c r="I49" s="67">
        <f>G49*H49</f>
        <v>232500</v>
      </c>
      <c r="J49" s="221" t="s">
        <v>117</v>
      </c>
      <c r="K49" s="43"/>
      <c r="L49" s="1"/>
      <c r="M49" s="72" t="s">
        <v>22</v>
      </c>
    </row>
    <row r="50" spans="1:13" ht="16.5" customHeight="1">
      <c r="A50"/>
      <c r="B50" s="218"/>
      <c r="C50" s="65"/>
      <c r="D50" s="50">
        <f>$F$3*F50</f>
        <v>18.75</v>
      </c>
      <c r="E50" s="71" t="s">
        <v>21</v>
      </c>
      <c r="F50" s="70">
        <v>0.05</v>
      </c>
      <c r="G50" s="69">
        <f>D50</f>
        <v>18.75</v>
      </c>
      <c r="H50" s="68">
        <v>8000</v>
      </c>
      <c r="I50" s="67">
        <f>G50*H50</f>
        <v>150000</v>
      </c>
      <c r="J50" s="66" t="s">
        <v>20</v>
      </c>
      <c r="K50" s="43"/>
      <c r="L50" s="1"/>
      <c r="M50" s="56"/>
    </row>
    <row r="51" spans="1:13" ht="16.5" customHeight="1" thickBot="1">
      <c r="A51"/>
      <c r="B51" s="218"/>
      <c r="C51" s="65"/>
      <c r="D51" s="64">
        <f>$F$3*F51</f>
        <v>45</v>
      </c>
      <c r="E51" s="63" t="s">
        <v>19</v>
      </c>
      <c r="F51" s="62">
        <v>0.12</v>
      </c>
      <c r="G51" s="61">
        <f>D51</f>
        <v>45</v>
      </c>
      <c r="H51" s="60">
        <v>4000</v>
      </c>
      <c r="I51" s="59">
        <f>G51*H51</f>
        <v>180000</v>
      </c>
      <c r="J51" s="58" t="s">
        <v>115</v>
      </c>
      <c r="K51" s="57"/>
      <c r="L51" s="1"/>
      <c r="M51" s="56"/>
    </row>
    <row r="52" spans="1:13" ht="16.5" customHeight="1">
      <c r="A52"/>
      <c r="B52" s="218"/>
      <c r="C52" s="55">
        <f>F52+F53+F54</f>
        <v>0.32999999999999996</v>
      </c>
      <c r="D52" s="50">
        <f>$F$3*F52</f>
        <v>22.5</v>
      </c>
      <c r="E52" s="49" t="s">
        <v>18</v>
      </c>
      <c r="F52" s="54">
        <v>0.06</v>
      </c>
      <c r="G52" s="53">
        <f>D52</f>
        <v>22.5</v>
      </c>
      <c r="H52" s="46">
        <v>500</v>
      </c>
      <c r="I52" s="45">
        <f>G52*H52</f>
        <v>11250</v>
      </c>
      <c r="J52" s="52"/>
      <c r="K52" s="43"/>
      <c r="L52" s="1"/>
    </row>
    <row r="53" spans="1:13" ht="16.5" customHeight="1">
      <c r="A53"/>
      <c r="B53" s="218"/>
      <c r="C53" s="51"/>
      <c r="D53" s="50">
        <f>$F$3*F53</f>
        <v>56.249999999999986</v>
      </c>
      <c r="E53" s="49" t="s">
        <v>17</v>
      </c>
      <c r="F53" s="48">
        <f>F55-SUM(F46:F51)-F52-F54</f>
        <v>0.14999999999999997</v>
      </c>
      <c r="G53" s="47">
        <f>D53</f>
        <v>56.249999999999986</v>
      </c>
      <c r="H53" s="46">
        <v>0</v>
      </c>
      <c r="I53" s="45">
        <f>G53*H53</f>
        <v>0</v>
      </c>
      <c r="J53" s="44"/>
      <c r="K53" s="43"/>
      <c r="L53" s="1"/>
    </row>
    <row r="54" spans="1:13" ht="16.5" customHeight="1" thickBot="1">
      <c r="A54"/>
      <c r="B54" s="219"/>
      <c r="C54" s="42"/>
      <c r="D54" s="41">
        <f>$F$3*F54</f>
        <v>45</v>
      </c>
      <c r="E54" s="40" t="s">
        <v>16</v>
      </c>
      <c r="F54" s="39">
        <v>0.12</v>
      </c>
      <c r="G54" s="38">
        <f>D54</f>
        <v>45</v>
      </c>
      <c r="H54" s="37">
        <v>0</v>
      </c>
      <c r="I54" s="36">
        <f>G54*H54</f>
        <v>0</v>
      </c>
      <c r="J54" s="35"/>
      <c r="K54" s="34"/>
      <c r="L54" s="1"/>
    </row>
    <row r="55" spans="1:13" ht="21.75" thickBot="1">
      <c r="A55"/>
      <c r="B55" s="2"/>
      <c r="C55" s="2"/>
      <c r="D55" s="33" t="s">
        <v>15</v>
      </c>
      <c r="E55" s="30"/>
      <c r="F55" s="32">
        <v>1</v>
      </c>
      <c r="G55" s="31">
        <f>SUM(G46:G54)</f>
        <v>375</v>
      </c>
      <c r="H55" s="30"/>
      <c r="I55" s="29">
        <f>SUM(I46:I54)</f>
        <v>1507500</v>
      </c>
      <c r="J55" s="28" t="s">
        <v>14</v>
      </c>
      <c r="K55" s="27"/>
      <c r="L55" s="1"/>
    </row>
    <row r="56" spans="1:13" ht="23.25" customHeight="1">
      <c r="A56"/>
      <c r="B56" s="2"/>
      <c r="C56" s="2"/>
      <c r="D56" s="25">
        <f>SUM(D46:D55)</f>
        <v>375</v>
      </c>
      <c r="E56" s="22" t="s">
        <v>13</v>
      </c>
      <c r="F56" s="26"/>
      <c r="G56" s="25">
        <f>J44</f>
        <v>251.25</v>
      </c>
      <c r="H56" s="22" t="s">
        <v>12</v>
      </c>
      <c r="I56" s="21"/>
      <c r="J56" s="20"/>
      <c r="K56" s="24">
        <f>B44</f>
        <v>0.67</v>
      </c>
      <c r="L56" s="14"/>
    </row>
    <row r="57" spans="1:13" ht="17.25" customHeight="1">
      <c r="A57"/>
      <c r="B57" s="2"/>
      <c r="C57" s="2"/>
      <c r="D57" s="19">
        <v>1</v>
      </c>
      <c r="E57" s="18" t="s">
        <v>11</v>
      </c>
      <c r="F57" s="26"/>
      <c r="G57" s="25">
        <f>J45</f>
        <v>123.74999999999999</v>
      </c>
      <c r="H57" s="22" t="s">
        <v>10</v>
      </c>
      <c r="I57" s="21"/>
      <c r="J57" s="20"/>
      <c r="K57" s="24">
        <f>B45</f>
        <v>0.32999999999999996</v>
      </c>
      <c r="L57" s="14"/>
    </row>
    <row r="58" spans="1:13" ht="19.5" customHeight="1">
      <c r="A58"/>
      <c r="B58" s="2"/>
      <c r="C58" s="2"/>
      <c r="D58" s="19"/>
      <c r="E58" s="18"/>
      <c r="F58" s="16" t="s">
        <v>9</v>
      </c>
      <c r="G58" s="212">
        <f>G46+G49</f>
        <v>150</v>
      </c>
      <c r="H58" s="22" t="s">
        <v>8</v>
      </c>
      <c r="I58" s="21"/>
      <c r="J58" s="20"/>
      <c r="K58" s="203">
        <f>I46+I48</f>
        <v>802500</v>
      </c>
      <c r="L58" s="14"/>
    </row>
    <row r="59" spans="1:13" ht="13.5" customHeight="1">
      <c r="A59"/>
      <c r="B59" s="2"/>
      <c r="C59" s="2"/>
      <c r="D59" s="19"/>
      <c r="E59" s="18"/>
      <c r="F59" s="16"/>
      <c r="G59" s="15" t="s">
        <v>7</v>
      </c>
      <c r="H59" s="17" t="s">
        <v>6</v>
      </c>
      <c r="I59" s="16"/>
      <c r="J59" s="16"/>
      <c r="K59" s="15" t="s">
        <v>5</v>
      </c>
      <c r="L59" s="14"/>
    </row>
    <row r="60" spans="1:13" ht="9.75" customHeight="1">
      <c r="A60"/>
      <c r="B60" s="2"/>
      <c r="C60" s="2"/>
      <c r="D60" s="19"/>
      <c r="E60" s="18"/>
      <c r="F60" s="16"/>
      <c r="G60" s="15" t="s">
        <v>4</v>
      </c>
      <c r="H60" s="17"/>
      <c r="I60" s="16"/>
      <c r="J60" s="16"/>
      <c r="K60" s="15" t="s">
        <v>4</v>
      </c>
      <c r="L60" s="14"/>
    </row>
    <row r="61" spans="1:13" ht="24" customHeight="1" thickBot="1">
      <c r="A61"/>
      <c r="B61" s="2"/>
      <c r="C61" s="2"/>
      <c r="D61" s="14"/>
      <c r="E61" s="13"/>
      <c r="F61" s="12" t="s">
        <v>3</v>
      </c>
      <c r="G61" s="11"/>
      <c r="H61" s="10"/>
      <c r="I61" s="10"/>
      <c r="J61" s="2"/>
      <c r="K61" s="2"/>
      <c r="L61" s="1"/>
    </row>
    <row r="62" spans="1:13" ht="15.75" customHeight="1">
      <c r="A62"/>
      <c r="B62" s="2"/>
      <c r="C62" s="2"/>
      <c r="D62" s="194" t="s">
        <v>2</v>
      </c>
      <c r="E62" s="195"/>
      <c r="F62" s="196">
        <f>I55</f>
        <v>1507500</v>
      </c>
      <c r="G62" s="197">
        <f>I55-I49+G49*80%*8000</f>
        <v>1515000</v>
      </c>
      <c r="H62" s="9"/>
      <c r="I62" s="4"/>
      <c r="J62" s="2"/>
      <c r="K62" s="2"/>
      <c r="L62" s="1"/>
    </row>
    <row r="63" spans="1:13" ht="15.75" customHeight="1" thickBot="1">
      <c r="A63"/>
      <c r="B63" s="2"/>
      <c r="C63" s="2"/>
      <c r="D63" s="198" t="s">
        <v>1</v>
      </c>
      <c r="E63" s="199"/>
      <c r="F63" s="200">
        <f>F10</f>
        <v>648500</v>
      </c>
      <c r="G63" s="201">
        <f>F63</f>
        <v>648500</v>
      </c>
      <c r="H63" s="4"/>
      <c r="I63" s="4"/>
      <c r="J63" s="2"/>
      <c r="K63" s="2"/>
      <c r="L63" s="1"/>
    </row>
    <row r="64" spans="1:13" ht="21" customHeight="1" thickBot="1">
      <c r="A64"/>
      <c r="B64" s="2"/>
      <c r="C64" s="2"/>
      <c r="D64" s="8" t="s">
        <v>0</v>
      </c>
      <c r="E64" s="7"/>
      <c r="F64" s="6">
        <f>F62-F63</f>
        <v>859000</v>
      </c>
      <c r="G64" s="202">
        <f>G62-G63</f>
        <v>866500</v>
      </c>
      <c r="H64" s="5"/>
      <c r="I64" s="4"/>
      <c r="J64" s="2"/>
      <c r="K64" s="2"/>
      <c r="L64" s="1"/>
    </row>
    <row r="65" spans="1:12" ht="4.5" customHeight="1">
      <c r="A65"/>
      <c r="B65" s="2"/>
      <c r="C65" s="2"/>
      <c r="D65" s="2"/>
      <c r="E65" s="2"/>
      <c r="F65" s="2"/>
      <c r="G65" s="2"/>
      <c r="H65" s="2"/>
      <c r="I65" s="2"/>
      <c r="J65" s="2"/>
      <c r="K65" s="2"/>
      <c r="L65" s="1"/>
    </row>
    <row r="66" spans="1:12" ht="13.5" customHeight="1">
      <c r="A66" s="3"/>
      <c r="B66" s="1"/>
      <c r="C66" s="1"/>
      <c r="D66" s="2"/>
      <c r="E66" s="2"/>
      <c r="F66" s="2"/>
      <c r="G66" s="2"/>
      <c r="H66" s="2"/>
      <c r="I66" s="2"/>
      <c r="J66" s="2"/>
      <c r="K66" s="2"/>
      <c r="L66" s="1"/>
    </row>
    <row r="67" spans="1:12">
      <c r="B67" s="2"/>
      <c r="C67" s="2"/>
      <c r="D67" s="222" t="s">
        <v>118</v>
      </c>
      <c r="E67" s="2"/>
      <c r="F67" s="2"/>
      <c r="G67" s="2"/>
      <c r="H67" s="2"/>
      <c r="I67" s="2"/>
      <c r="J67" s="2"/>
      <c r="K67" s="2"/>
      <c r="L67" s="1"/>
    </row>
    <row r="68" spans="1:12">
      <c r="B68" s="2"/>
      <c r="C68" s="2"/>
      <c r="D68" s="223" t="s">
        <v>119</v>
      </c>
      <c r="E68" s="2"/>
      <c r="F68" s="2"/>
      <c r="G68" s="2"/>
      <c r="H68" s="2"/>
      <c r="I68" s="2"/>
      <c r="J68" s="2"/>
      <c r="K68" s="2"/>
      <c r="L68" s="1"/>
    </row>
    <row r="69" spans="1:12"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</row>
    <row r="70" spans="1:12"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</row>
    <row r="71" spans="1:12"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</row>
    <row r="72" spans="1:12"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</row>
    <row r="73" spans="1:12"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</row>
    <row r="74" spans="1:12"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</row>
    <row r="75" spans="1:12">
      <c r="B75" s="1"/>
      <c r="C75" s="1"/>
      <c r="D75" s="1"/>
      <c r="E75" s="1"/>
      <c r="F75" s="1"/>
      <c r="G75" s="1"/>
      <c r="H75" s="1"/>
      <c r="I75" s="1"/>
      <c r="J75" s="1"/>
      <c r="K75" s="1"/>
    </row>
  </sheetData>
  <mergeCells count="6">
    <mergeCell ref="B3:C3"/>
    <mergeCell ref="B12:B26"/>
    <mergeCell ref="B46:B54"/>
    <mergeCell ref="C46:C48"/>
    <mergeCell ref="C49:C51"/>
    <mergeCell ref="C52:C54"/>
  </mergeCells>
  <hyperlinks>
    <hyperlink ref="K5" r:id="rId1"/>
  </hyperlinks>
  <printOptions gridLines="1"/>
  <pageMargins left="0" right="0" top="0" bottom="0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Модель работы ПРЕДПРИЯТИЯ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2012-06-22T06:22:54Z</dcterms:created>
  <dcterms:modified xsi:type="dcterms:W3CDTF">2012-06-22T06:55:04Z</dcterms:modified>
</cp:coreProperties>
</file>