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080"/>
  </bookViews>
  <sheets>
    <sheet name="МОДЕЛЬ 150 кубов ДОСКИ в месяц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B3" i="1"/>
  <c r="F53" i="1" l="1"/>
  <c r="C51" i="1" s="1"/>
  <c r="C48" i="1"/>
  <c r="C45" i="1"/>
  <c r="F41" i="1"/>
  <c r="K40" i="1"/>
  <c r="H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H25" i="1"/>
  <c r="K24" i="1"/>
  <c r="K23" i="1"/>
  <c r="F22" i="1"/>
  <c r="K22" i="1" s="1"/>
  <c r="K16" i="1"/>
  <c r="K15" i="1"/>
  <c r="K14" i="1"/>
  <c r="K13" i="1"/>
  <c r="K12" i="1"/>
  <c r="F9" i="1"/>
  <c r="D5" i="1"/>
  <c r="F3" i="1" s="1"/>
  <c r="K41" i="1" l="1"/>
  <c r="D47" i="1"/>
  <c r="G47" i="1" s="1"/>
  <c r="I47" i="1" s="1"/>
  <c r="D46" i="1"/>
  <c r="G46" i="1" s="1"/>
  <c r="I46" i="1" s="1"/>
  <c r="D49" i="1"/>
  <c r="G49" i="1" s="1"/>
  <c r="I49" i="1" s="1"/>
  <c r="D51" i="1"/>
  <c r="G51" i="1" s="1"/>
  <c r="E7" i="1"/>
  <c r="F7" i="1" s="1"/>
  <c r="D53" i="1"/>
  <c r="G53" i="1" s="1"/>
  <c r="I53" i="1" s="1"/>
  <c r="D48" i="1"/>
  <c r="G48" i="1" s="1"/>
  <c r="I48" i="1" s="1"/>
  <c r="D50" i="1"/>
  <c r="G50" i="1" s="1"/>
  <c r="I50" i="1" s="1"/>
  <c r="D45" i="1"/>
  <c r="D52" i="1"/>
  <c r="G52" i="1" s="1"/>
  <c r="I52" i="1" s="1"/>
  <c r="G45" i="1" l="1"/>
  <c r="D55" i="1"/>
  <c r="I51" i="1"/>
  <c r="J44" i="1"/>
  <c r="K56" i="1" l="1"/>
  <c r="G56" i="1"/>
  <c r="G54" i="1"/>
  <c r="I45" i="1"/>
  <c r="I54" i="1" s="1"/>
  <c r="F58" i="1" s="1"/>
  <c r="J43" i="1"/>
  <c r="B65" i="1"/>
  <c r="K55" i="1" l="1"/>
  <c r="E8" i="1"/>
  <c r="G55" i="1"/>
  <c r="D3" i="1" s="1"/>
  <c r="G9" i="1" l="1"/>
  <c r="D9" i="1" s="1"/>
  <c r="F8" i="1"/>
  <c r="G7" i="1"/>
  <c r="I8" i="1" l="1"/>
  <c r="G8" i="1"/>
  <c r="G10" i="1" s="1"/>
  <c r="F10" i="1"/>
  <c r="F59" i="1" s="1"/>
  <c r="F60" i="1" s="1"/>
  <c r="F63" i="1" s="1"/>
</calcChain>
</file>

<file path=xl/sharedStrings.xml><?xml version="1.0" encoding="utf-8"?>
<sst xmlns="http://schemas.openxmlformats.org/spreadsheetml/2006/main" count="150" uniqueCount="131">
  <si>
    <t>М О Д Е Л Ь      Р А Б О Т Ы     Ф И Р М Ы</t>
  </si>
  <si>
    <t>ПО   РАСПИЛОВКЕ     ТОНКОМЕРА   НА   ПРОИЗВОДИМЫХ   СТАНКАХ</t>
  </si>
  <si>
    <r>
      <t xml:space="preserve">ПОТРЕБНОСТЬ в СЫРЬЕ (БАЛАНС) </t>
    </r>
    <r>
      <rPr>
        <b/>
        <sz val="11"/>
        <color indexed="8"/>
        <rFont val="Arial Narrow"/>
        <family val="2"/>
        <charset val="204"/>
      </rPr>
      <t>на 1 мес</t>
    </r>
    <r>
      <rPr>
        <sz val="11"/>
        <color indexed="8"/>
        <rFont val="Arial Narrow"/>
        <family val="2"/>
        <charset val="204"/>
      </rPr>
      <t xml:space="preserve"> (куб)</t>
    </r>
  </si>
  <si>
    <t>АЛЬТЕРНАТИВА=====&gt;</t>
  </si>
  <si>
    <t>900-1200</t>
  </si>
  <si>
    <t>Услуга  РАСПИЛОВКИ  (по ВХОДУ). Возврат-ВСЕ !</t>
  </si>
  <si>
    <t>ОБЩ-ВЫХ</t>
  </si>
  <si>
    <r>
      <t xml:space="preserve">Выход готовой продукции 1-3 сорта  </t>
    </r>
    <r>
      <rPr>
        <b/>
        <sz val="10"/>
        <color indexed="10"/>
        <rFont val="Arial Narrow"/>
        <family val="2"/>
        <charset val="204"/>
      </rPr>
      <t>(безобзольной доски!!!)</t>
    </r>
  </si>
  <si>
    <t>www.ekspoles.ru</t>
  </si>
  <si>
    <t>Р А С Х О Д Ы</t>
  </si>
  <si>
    <t>куб</t>
  </si>
  <si>
    <t>ВСЕГО</t>
  </si>
  <si>
    <t>на 1 куб (ВЫХ)</t>
  </si>
  <si>
    <t>ВХОД</t>
  </si>
  <si>
    <t>Л Е С</t>
  </si>
  <si>
    <t>руб/куб</t>
  </si>
  <si>
    <t>Ф О Т</t>
  </si>
  <si>
    <t>человек</t>
  </si>
  <si>
    <t>НАКЛ</t>
  </si>
  <si>
    <t>С Е Б Е С Т О И М О С Т Ь          средняя</t>
  </si>
  <si>
    <t>СТРУКТУРА      Н А К Л А Д Н Ы Х     Р А С Х О Д О В</t>
  </si>
  <si>
    <t>Сумма</t>
  </si>
  <si>
    <t>на 1 куб</t>
  </si>
  <si>
    <t>Аренда ЗЕМЛИ</t>
  </si>
  <si>
    <t>Аренда ПОМЕЩЕНИЙ, ЗДАНИЯ, БАЗЫ, прочее</t>
  </si>
  <si>
    <t>Электричество</t>
  </si>
  <si>
    <t>25тр при 150 кубах в мес.</t>
  </si>
  <si>
    <t>ПИЛЫ (ремонт, заточка, восстановление, новые...)</t>
  </si>
  <si>
    <t>Ремонты ТЕХНИКИ и ОБОРУДОВАНИЯ и т.д.</t>
  </si>
  <si>
    <t>минимум</t>
  </si>
  <si>
    <t>ПИТАНИЕ</t>
  </si>
  <si>
    <t>ЖИЛЬЕ, бытовые услуги.</t>
  </si>
  <si>
    <t>ФОТ</t>
  </si>
  <si>
    <t>Торцовка, пакетирование, антисептирование…</t>
  </si>
  <si>
    <t>200 руб</t>
  </si>
  <si>
    <t>Сортировка, укладка, упаковка …</t>
  </si>
  <si>
    <t>100 руб</t>
  </si>
  <si>
    <t>Погрузка-разгрузка</t>
  </si>
  <si>
    <t>50  руб</t>
  </si>
  <si>
    <t>Транспортировка</t>
  </si>
  <si>
    <t>1 а/м по 10тр=10тр EXW), 1 а/м FCA</t>
  </si>
  <si>
    <t>ГСМ, прочие расходные материалы, АНТИСЕПТИК …</t>
  </si>
  <si>
    <t>Бухгалтерия и прочие расходы … штрафы</t>
  </si>
  <si>
    <t>УТИЛИЗАЦИЯ отходов (ТБО, горбыль, опилки)</t>
  </si>
  <si>
    <t>РАСХОДЫ обязательные</t>
  </si>
  <si>
    <t xml:space="preserve">     Собл. ТРЕБ. Земельного законодательства</t>
  </si>
  <si>
    <t xml:space="preserve">     Собл. ТРЕБ. КОМИТЕТЕ по ОП и ООС, вывоз ОПИЛОК</t>
  </si>
  <si>
    <t>ПЛАТА за негативное возд. на ОС</t>
  </si>
  <si>
    <t xml:space="preserve">     Платежи за негативное воздействие на ПРИРОДУ, штрафы</t>
  </si>
  <si>
    <t xml:space="preserve">     Соблюдение правил ТЕХНИКИ БЕЗОПАСНОСТИ</t>
  </si>
  <si>
    <t xml:space="preserve">     ВЫП. требований по ОХРАНЕ ТРУДА</t>
  </si>
  <si>
    <t xml:space="preserve">     Соблюдение требований и мероприятий  УФМС</t>
  </si>
  <si>
    <t xml:space="preserve">     Взаимодействие с контролирующими ОРГАНАМИ</t>
  </si>
  <si>
    <t xml:space="preserve">     ФИТОСЕРТИФИКАЦИЯ</t>
  </si>
  <si>
    <t xml:space="preserve">     Таможеннное  ОФОРМЛЕНИЕ</t>
  </si>
  <si>
    <t xml:space="preserve">     % за пользование КРЕДИТОМ</t>
  </si>
  <si>
    <t xml:space="preserve">     ПОГАШЕНИЕ (компенсация расходов раннего периода)</t>
  </si>
  <si>
    <t xml:space="preserve">     Налоги 6%-15%</t>
  </si>
  <si>
    <t xml:space="preserve">                   ПРОЕКТЫ (Электричество, кап. Строительство…)</t>
  </si>
  <si>
    <t xml:space="preserve">     Прочие расходы 1</t>
  </si>
  <si>
    <t>ВОЗМОЖНЫЕ расходы</t>
  </si>
  <si>
    <t>И Т О Г О</t>
  </si>
  <si>
    <t>ВЫХ</t>
  </si>
  <si>
    <t xml:space="preserve">     СТРУКТУРА ВЫРУЧКИ за ПРОИЗВЕДЕННЫЕ п/м</t>
  </si>
  <si>
    <t>КОЛ</t>
  </si>
  <si>
    <t>ЦЕНА</t>
  </si>
  <si>
    <t>СУММА</t>
  </si>
  <si>
    <t>ВЫХОД</t>
  </si>
  <si>
    <t>ОТХ</t>
  </si>
  <si>
    <t>кубатура</t>
  </si>
  <si>
    <t>%ВЫХОД</t>
  </si>
  <si>
    <t>руб</t>
  </si>
  <si>
    <t>выручки</t>
  </si>
  <si>
    <t>ОТХОДЫ</t>
  </si>
  <si>
    <t>РЕЗУЛЬТАТ    ПРОИЗВОДСТВА</t>
  </si>
  <si>
    <t>ТОЛСТАЯ  1-2-3 сорт (без 4,5 с)</t>
  </si>
  <si>
    <t>44*84*3000</t>
  </si>
  <si>
    <t>ТОЛСТАЯ с УГЛУБЛЕННОЙ</t>
  </si>
  <si>
    <t>ШПУНТ</t>
  </si>
  <si>
    <t>ТОЛСТАЯ  н/к (с обзолом) (4,5с)</t>
  </si>
  <si>
    <t>(Иногда на тонкую)</t>
  </si>
  <si>
    <t>тонкая 1-2-3 с (без 4,5 с)</t>
  </si>
  <si>
    <t>20*84*3000</t>
  </si>
  <si>
    <t>ТОНКАЯ доработана в ВАГОНКУ</t>
  </si>
  <si>
    <t>ВАГОНКА</t>
  </si>
  <si>
    <t>тонкая  с  ОБЗОЛОМ</t>
  </si>
  <si>
    <t>ГОРБЫЛЬ, срезки и т.д.</t>
  </si>
  <si>
    <t>ОПИЛКИ</t>
  </si>
  <si>
    <t xml:space="preserve">  И  Т  О  Г  О        Д  О  Х  О  Д</t>
  </si>
  <si>
    <t>ВЫРУЧКА</t>
  </si>
  <si>
    <t>кубов по ВХОДУ распилено</t>
  </si>
  <si>
    <t>кубов ВСЕГО  ПРОДАНО</t>
  </si>
  <si>
    <t>кубов ОТХОДЫ</t>
  </si>
  <si>
    <t xml:space="preserve">  ВАГОНКУ из ТОНКОЙ, шпунт из ТОЛСТОЙ + ЩЕПА</t>
  </si>
  <si>
    <t>ДОХОД</t>
  </si>
  <si>
    <t>за месяц</t>
  </si>
  <si>
    <t xml:space="preserve">  УСЛОВИЯ     УСПЕХА   ! ! !</t>
  </si>
  <si>
    <t>РАСХОД</t>
  </si>
  <si>
    <t>ПРИБЫЛЬ</t>
  </si>
  <si>
    <t xml:space="preserve">    4) Стабильный СБЫТ  и  ОПЛАТА  продукции</t>
  </si>
  <si>
    <t>Идеализировано (все продано и оплачено!)</t>
  </si>
  <si>
    <t xml:space="preserve"> Основной заказ</t>
  </si>
  <si>
    <t>кубов</t>
  </si>
  <si>
    <t>20/44*84*3000</t>
  </si>
  <si>
    <t>2 НОВЫХ + 10 старых (фанвик)</t>
  </si>
  <si>
    <t>10чел по 3т  (самостоятельно!!!)</t>
  </si>
  <si>
    <t>10чел по 1т  (самостоятельно)</t>
  </si>
  <si>
    <t>ОБЯЗАТЕЛЬНЫЕ     РАСХОДЫ</t>
  </si>
  <si>
    <t>ИТОГО   все   РАСХОДЫ</t>
  </si>
  <si>
    <r>
      <t>За 1 месяц с 10.01.2013 по 10.02.2013  ОТГРУЖЕНО (</t>
    </r>
    <r>
      <rPr>
        <b/>
        <sz val="8"/>
        <color theme="1"/>
        <rFont val="Arial Narrow"/>
        <family val="2"/>
        <charset val="204"/>
      </rPr>
      <t>4 а/м</t>
    </r>
    <r>
      <rPr>
        <sz val="8"/>
        <color theme="1"/>
        <rFont val="Arial Narrow"/>
        <family val="2"/>
        <charset val="204"/>
      </rPr>
      <t xml:space="preserve"> - по 1 в неделю по </t>
    </r>
    <r>
      <rPr>
        <b/>
        <sz val="8"/>
        <color theme="1"/>
        <rFont val="Arial Narrow"/>
        <family val="2"/>
        <charset val="204"/>
      </rPr>
      <t>36 - 40</t>
    </r>
    <r>
      <rPr>
        <sz val="8"/>
        <color theme="1"/>
        <rFont val="Arial Narrow"/>
        <family val="2"/>
        <charset val="204"/>
      </rPr>
      <t xml:space="preserve"> кубов) по ОСНОВНОМУ заказзу и 1/а на </t>
    </r>
    <r>
      <rPr>
        <b/>
        <sz val="8"/>
        <color theme="1"/>
        <rFont val="Arial Narrow"/>
        <family val="2"/>
        <charset val="204"/>
      </rPr>
      <t>ЩЕПУ(!)</t>
    </r>
  </si>
  <si>
    <r>
      <t xml:space="preserve">Экономическая  модель  работы  </t>
    </r>
    <r>
      <rPr>
        <b/>
        <sz val="9"/>
        <color indexed="8"/>
        <rFont val="Arial Narrow"/>
        <family val="2"/>
        <charset val="204"/>
      </rPr>
      <t>"КЕДР  ПРОФ"</t>
    </r>
    <r>
      <rPr>
        <sz val="9"/>
        <color indexed="8"/>
        <rFont val="Arial Narrow"/>
        <family val="2"/>
        <charset val="204"/>
      </rPr>
      <t xml:space="preserve">  при  плане  в  </t>
    </r>
    <r>
      <rPr>
        <b/>
        <sz val="9"/>
        <color indexed="8"/>
        <rFont val="Arial Narrow"/>
        <family val="2"/>
        <charset val="204"/>
      </rPr>
      <t>150</t>
    </r>
    <r>
      <rPr>
        <sz val="9"/>
        <color indexed="8"/>
        <rFont val="Arial Narrow"/>
        <family val="2"/>
        <charset val="204"/>
      </rPr>
      <t xml:space="preserve"> кубов  </t>
    </r>
    <r>
      <rPr>
        <b/>
        <sz val="9"/>
        <color indexed="8"/>
        <rFont val="Arial Narrow"/>
        <family val="2"/>
        <charset val="204"/>
      </rPr>
      <t>(ЗИМА-2013)</t>
    </r>
    <r>
      <rPr>
        <sz val="9"/>
        <color indexed="8"/>
        <rFont val="Arial Narrow"/>
        <family val="2"/>
        <charset val="204"/>
      </rPr>
      <t xml:space="preserve">  без  учета  производства  станков</t>
    </r>
  </si>
  <si>
    <t>Из  расчета  за  месяц</t>
  </si>
  <si>
    <t xml:space="preserve">    1) НАЛИЧИЕ  СЫРЬЯ (тонкомер от 10 до 24 см) 300-400 куб</t>
  </si>
  <si>
    <t xml:space="preserve">    2) Наличилие трудолюбивих сотрудников  (5-8 человек)</t>
  </si>
  <si>
    <t xml:space="preserve">    3) РАБОТОСПОСОБНОЕ оборудование (ремонты и ТО !)</t>
  </si>
  <si>
    <r>
      <t xml:space="preserve">кубов  1-3 сорт (основная  доска) </t>
    </r>
    <r>
      <rPr>
        <b/>
        <sz val="11"/>
        <color indexed="8"/>
        <rFont val="Arial Narrow"/>
        <family val="2"/>
        <charset val="204"/>
      </rPr>
      <t>НАПИЛЕНО-ЗАКАЗ</t>
    </r>
  </si>
  <si>
    <t xml:space="preserve"> кубов  ВСЕГО   ПРОДАНО + на  ЩЕПУ</t>
  </si>
  <si>
    <t>Поддоны, ЩЕПА…</t>
  </si>
  <si>
    <t>Произведено пиломатериала</t>
  </si>
  <si>
    <t>Каждый куб сырья приносит П = 2 тр</t>
  </si>
  <si>
    <t>н/к  или  ДРОВА и УСЛУГА распиловки 1400 р/м3</t>
  </si>
  <si>
    <t>УСЛУГИ распиловки</t>
  </si>
  <si>
    <t>Д    О    Х    О    Д    Ы</t>
  </si>
  <si>
    <r>
      <rPr>
        <b/>
        <sz val="10"/>
        <color theme="1"/>
        <rFont val="Arial Narrow"/>
        <family val="2"/>
        <charset val="204"/>
      </rPr>
      <t>СТАНКИ</t>
    </r>
    <r>
      <rPr>
        <sz val="10"/>
        <color theme="1"/>
        <rFont val="Arial Narrow"/>
        <family val="2"/>
        <charset val="204"/>
      </rPr>
      <t xml:space="preserve"> =</t>
    </r>
    <r>
      <rPr>
        <b/>
        <sz val="10"/>
        <color theme="1"/>
        <rFont val="Arial Narrow"/>
        <family val="2"/>
        <charset val="204"/>
      </rPr>
      <t xml:space="preserve"> 1)</t>
    </r>
    <r>
      <rPr>
        <sz val="10"/>
        <color theme="1"/>
        <rFont val="Arial Narrow"/>
        <family val="2"/>
        <charset val="204"/>
      </rPr>
      <t xml:space="preserve"> СБР-01   </t>
    </r>
    <r>
      <rPr>
        <b/>
        <sz val="10"/>
        <color theme="1"/>
        <rFont val="Arial Narrow"/>
        <family val="2"/>
        <charset val="204"/>
      </rPr>
      <t>2)</t>
    </r>
    <r>
      <rPr>
        <sz val="10"/>
        <color theme="1"/>
        <rFont val="Arial Narrow"/>
        <family val="2"/>
        <charset val="204"/>
      </rPr>
      <t xml:space="preserve"> МТ-02  </t>
    </r>
    <r>
      <rPr>
        <b/>
        <sz val="10"/>
        <color theme="1"/>
        <rFont val="Arial Narrow"/>
        <family val="2"/>
        <charset val="204"/>
      </rPr>
      <t xml:space="preserve"> 3)</t>
    </r>
    <r>
      <rPr>
        <sz val="10"/>
        <color theme="1"/>
        <rFont val="Arial Narrow"/>
        <family val="2"/>
        <charset val="204"/>
      </rPr>
      <t xml:space="preserve"> КРОГРС-02    </t>
    </r>
    <r>
      <rPr>
        <b/>
        <sz val="10"/>
        <color theme="1"/>
        <rFont val="Arial Narrow"/>
        <family val="2"/>
        <charset val="204"/>
      </rPr>
      <t>4)</t>
    </r>
    <r>
      <rPr>
        <sz val="10"/>
        <color theme="1"/>
        <rFont val="Arial Narrow"/>
        <family val="2"/>
        <charset val="204"/>
      </rPr>
      <t xml:space="preserve"> ТА-02</t>
    </r>
  </si>
  <si>
    <t>П = 650 тр/мес при 330 кубах сырья (!)</t>
  </si>
  <si>
    <t>Накладные расходы</t>
  </si>
  <si>
    <t>Расходы на сырье</t>
  </si>
  <si>
    <t xml:space="preserve">     СВЯЗЬ  (подарки)</t>
  </si>
  <si>
    <t>НЕОБЯЗАТЕЛЬНЫЕ     РАСХОДЫ</t>
  </si>
  <si>
    <t>В случае экспорта</t>
  </si>
  <si>
    <t>УСРЕДНЕННО-ориентировочно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</si>
</sst>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"/>
    <numFmt numFmtId="165" formatCode="0.0"/>
    <numFmt numFmtId="166" formatCode="#,##0_р_."/>
  </numFmts>
  <fonts count="105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Impact"/>
      <family val="2"/>
      <charset val="204"/>
    </font>
    <font>
      <sz val="14"/>
      <color rgb="FFFF0000"/>
      <name val="Impact"/>
      <family val="2"/>
      <charset val="204"/>
    </font>
    <font>
      <sz val="20"/>
      <color theme="0"/>
      <name val="Impact"/>
      <family val="2"/>
      <charset val="204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rgb="FFFF0000"/>
      <name val="Impact"/>
      <family val="2"/>
      <charset val="204"/>
    </font>
    <font>
      <sz val="14"/>
      <color theme="1"/>
      <name val="Impact"/>
      <family val="2"/>
      <charset val="204"/>
    </font>
    <font>
      <sz val="16"/>
      <color theme="0"/>
      <name val="Impact"/>
      <family val="2"/>
      <charset val="204"/>
    </font>
    <font>
      <sz val="9"/>
      <color theme="1"/>
      <name val="Impact"/>
      <family val="2"/>
      <charset val="204"/>
    </font>
    <font>
      <sz val="15"/>
      <color theme="1"/>
      <name val="Impact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Impact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12"/>
      <name val="Impact"/>
      <family val="2"/>
      <charset val="204"/>
    </font>
    <font>
      <sz val="11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6"/>
      <color theme="1"/>
      <name val="Arial Narrow"/>
      <family val="2"/>
      <charset val="204"/>
    </font>
    <font>
      <u/>
      <sz val="12"/>
      <color theme="10"/>
      <name val="Arial Cyr"/>
      <charset val="204"/>
    </font>
    <font>
      <b/>
      <u/>
      <sz val="14"/>
      <color theme="10"/>
      <name val="Arial Cyr"/>
      <charset val="204"/>
    </font>
    <font>
      <sz val="13"/>
      <color theme="1"/>
      <name val="Impact"/>
      <family val="2"/>
      <charset val="204"/>
    </font>
    <font>
      <sz val="12"/>
      <color theme="1"/>
      <name val="Impact"/>
      <family val="2"/>
      <charset val="204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5"/>
      <color theme="1"/>
      <name val="Arial Narrow"/>
      <family val="2"/>
      <charset val="204"/>
    </font>
    <font>
      <sz val="12"/>
      <color rgb="FFFF0000"/>
      <name val="Impact"/>
      <family val="2"/>
      <charset val="204"/>
    </font>
    <font>
      <sz val="11"/>
      <name val="Impact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7"/>
      <color rgb="FFFF0000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rgb="FFFF0000"/>
      <name val="Impact"/>
      <family val="2"/>
      <charset val="204"/>
    </font>
    <font>
      <b/>
      <sz val="8"/>
      <color rgb="FFFF0000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rgb="FFFF0000"/>
      <name val="Arial Narrow"/>
      <family val="2"/>
      <charset val="204"/>
    </font>
    <font>
      <b/>
      <sz val="14"/>
      <color theme="1"/>
      <name val="Elephant"/>
      <family val="1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Arial Narrow"/>
      <family val="2"/>
      <charset val="204"/>
    </font>
    <font>
      <b/>
      <sz val="14"/>
      <color rgb="FFFF0000"/>
      <name val="Elephant"/>
      <family val="1"/>
    </font>
    <font>
      <b/>
      <sz val="11"/>
      <color theme="1"/>
      <name val="Arial Narrow"/>
      <family val="2"/>
      <charset val="204"/>
    </font>
    <font>
      <b/>
      <sz val="11"/>
      <color theme="3"/>
      <name val="Arial Narrow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6"/>
      <color theme="1"/>
      <name val="Impact"/>
      <family val="2"/>
      <charset val="204"/>
    </font>
    <font>
      <b/>
      <sz val="10"/>
      <color theme="3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rgb="FFFF0000"/>
      <name val="Impact"/>
      <family val="2"/>
      <charset val="204"/>
    </font>
    <font>
      <b/>
      <sz val="15"/>
      <color rgb="FFFF0000"/>
      <name val="Impact"/>
      <family val="2"/>
      <charset val="204"/>
    </font>
    <font>
      <b/>
      <sz val="15"/>
      <color rgb="FFFF0000"/>
      <name val="Elephant"/>
      <family val="1"/>
    </font>
    <font>
      <b/>
      <sz val="13"/>
      <color theme="1"/>
      <name val="Calibri"/>
      <family val="2"/>
      <charset val="204"/>
      <scheme val="minor"/>
    </font>
    <font>
      <b/>
      <sz val="15"/>
      <color rgb="FFFF0000"/>
      <name val="AcmeFont"/>
    </font>
    <font>
      <sz val="8"/>
      <color rgb="FF00B050"/>
      <name val="Arial Narrow"/>
      <family val="2"/>
      <charset val="204"/>
    </font>
    <font>
      <b/>
      <sz val="8"/>
      <color theme="7" tint="-0.249977111117893"/>
      <name val="Arial Narrow"/>
      <family val="2"/>
      <charset val="204"/>
    </font>
    <font>
      <sz val="12"/>
      <color theme="3"/>
      <name val="Impact"/>
      <family val="2"/>
      <charset val="204"/>
    </font>
    <font>
      <b/>
      <sz val="13"/>
      <color theme="1"/>
      <name val="Arial Narrow"/>
      <family val="2"/>
      <charset val="204"/>
    </font>
    <font>
      <sz val="8"/>
      <color theme="7" tint="-0.249977111117893"/>
      <name val="Arial Narrow"/>
      <family val="2"/>
      <charset val="204"/>
    </font>
    <font>
      <b/>
      <sz val="9"/>
      <name val="Arial Narrow"/>
      <family val="2"/>
      <charset val="204"/>
    </font>
    <font>
      <sz val="14"/>
      <color theme="0"/>
      <name val="Impact"/>
      <family val="2"/>
      <charset val="204"/>
    </font>
    <font>
      <b/>
      <sz val="13"/>
      <color theme="0"/>
      <name val="Goudy Stout"/>
      <family val="1"/>
    </font>
    <font>
      <b/>
      <sz val="8"/>
      <color theme="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9"/>
      <color indexed="8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10"/>
      <color rgb="FFFF0000"/>
      <name val="Elephant"/>
      <family val="1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0"/>
      <color rgb="FF00B050"/>
      <name val="Arial Narrow"/>
      <family val="2"/>
      <charset val="204"/>
    </font>
    <font>
      <sz val="7"/>
      <color theme="3"/>
      <name val="Arial Narrow"/>
      <family val="2"/>
      <charset val="204"/>
    </font>
    <font>
      <sz val="8"/>
      <color theme="3"/>
      <name val="Arial Narrow"/>
      <family val="2"/>
      <charset val="204"/>
    </font>
    <font>
      <sz val="11"/>
      <color theme="3"/>
      <name val="Calibri"/>
      <family val="2"/>
      <charset val="204"/>
      <scheme val="minor"/>
    </font>
    <font>
      <b/>
      <sz val="9"/>
      <color theme="3"/>
      <name val="Calibri"/>
      <family val="2"/>
      <charset val="204"/>
      <scheme val="minor"/>
    </font>
    <font>
      <b/>
      <sz val="7"/>
      <color theme="1"/>
      <name val="Arial Narrow"/>
      <family val="2"/>
      <charset val="204"/>
    </font>
    <font>
      <sz val="12"/>
      <color rgb="FF0070C0"/>
      <name val="Impact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</cellStyleXfs>
  <cellXfs count="231">
    <xf numFmtId="0" fontId="0" fillId="0" borderId="0" xfId="0"/>
    <xf numFmtId="0" fontId="0" fillId="2" borderId="1" xfId="0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1" fontId="6" fillId="3" borderId="3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0" fillId="2" borderId="4" xfId="0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/>
    <xf numFmtId="1" fontId="11" fillId="3" borderId="3" xfId="0" applyNumberFormat="1" applyFont="1" applyFill="1" applyBorder="1" applyAlignment="1">
      <alignment horizontal="center"/>
    </xf>
    <xf numFmtId="0" fontId="12" fillId="2" borderId="0" xfId="0" applyFont="1" applyFill="1" applyBorder="1"/>
    <xf numFmtId="1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2" fillId="2" borderId="0" xfId="0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0" fontId="17" fillId="2" borderId="0" xfId="0" applyFont="1" applyFill="1" applyBorder="1"/>
    <xf numFmtId="9" fontId="18" fillId="2" borderId="0" xfId="0" applyNumberFormat="1" applyFont="1" applyFill="1" applyBorder="1"/>
    <xf numFmtId="0" fontId="19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3" fillId="2" borderId="0" xfId="0" applyFont="1" applyFill="1" applyBorder="1"/>
    <xf numFmtId="0" fontId="25" fillId="2" borderId="0" xfId="1" applyFont="1" applyFill="1" applyBorder="1" applyAlignment="1" applyProtection="1">
      <alignment horizontal="right"/>
    </xf>
    <xf numFmtId="0" fontId="26" fillId="4" borderId="6" xfId="0" applyFont="1" applyFill="1" applyBorder="1"/>
    <xf numFmtId="0" fontId="27" fillId="4" borderId="7" xfId="0" applyFont="1" applyFill="1" applyBorder="1"/>
    <xf numFmtId="0" fontId="21" fillId="4" borderId="7" xfId="0" applyFont="1" applyFill="1" applyBorder="1" applyAlignment="1">
      <alignment horizontal="right"/>
    </xf>
    <xf numFmtId="0" fontId="28" fillId="4" borderId="6" xfId="0" applyFont="1" applyFill="1" applyBorder="1" applyAlignment="1">
      <alignment horizontal="right"/>
    </xf>
    <xf numFmtId="0" fontId="0" fillId="4" borderId="8" xfId="0" applyFill="1" applyBorder="1"/>
    <xf numFmtId="0" fontId="22" fillId="4" borderId="7" xfId="0" applyFont="1" applyFill="1" applyBorder="1"/>
    <xf numFmtId="0" fontId="0" fillId="4" borderId="7" xfId="0" applyFill="1" applyBorder="1"/>
    <xf numFmtId="0" fontId="29" fillId="0" borderId="0" xfId="0" applyFont="1" applyAlignment="1">
      <alignment horizontal="right"/>
    </xf>
    <xf numFmtId="164" fontId="16" fillId="0" borderId="0" xfId="0" applyNumberFormat="1" applyFont="1" applyBorder="1"/>
    <xf numFmtId="1" fontId="29" fillId="0" borderId="0" xfId="0" applyNumberFormat="1" applyFont="1" applyBorder="1"/>
    <xf numFmtId="164" fontId="15" fillId="0" borderId="4" xfId="0" applyNumberFormat="1" applyFont="1" applyBorder="1"/>
    <xf numFmtId="165" fontId="3" fillId="0" borderId="9" xfId="0" applyNumberFormat="1" applyFont="1" applyBorder="1"/>
    <xf numFmtId="0" fontId="23" fillId="0" borderId="0" xfId="0" applyFont="1" applyBorder="1"/>
    <xf numFmtId="0" fontId="0" fillId="0" borderId="0" xfId="0" applyBorder="1"/>
    <xf numFmtId="0" fontId="0" fillId="0" borderId="9" xfId="0" applyBorder="1"/>
    <xf numFmtId="164" fontId="30" fillId="0" borderId="0" xfId="0" applyNumberFormat="1" applyFont="1"/>
    <xf numFmtId="1" fontId="0" fillId="0" borderId="0" xfId="0" applyNumberFormat="1" applyBorder="1"/>
    <xf numFmtId="166" fontId="31" fillId="0" borderId="0" xfId="0" applyNumberFormat="1" applyFont="1" applyBorder="1" applyAlignment="1">
      <alignment horizontal="right"/>
    </xf>
    <xf numFmtId="164" fontId="17" fillId="0" borderId="0" xfId="0" applyNumberFormat="1" applyFont="1" applyBorder="1"/>
    <xf numFmtId="0" fontId="17" fillId="0" borderId="9" xfId="0" applyFont="1" applyBorder="1"/>
    <xf numFmtId="164" fontId="16" fillId="0" borderId="11" xfId="0" applyNumberFormat="1" applyFont="1" applyBorder="1"/>
    <xf numFmtId="0" fontId="0" fillId="0" borderId="11" xfId="0" applyBorder="1"/>
    <xf numFmtId="164" fontId="15" fillId="0" borderId="10" xfId="0" applyNumberFormat="1" applyFont="1" applyBorder="1"/>
    <xf numFmtId="165" fontId="3" fillId="0" borderId="12" xfId="0" applyNumberFormat="1" applyFont="1" applyBorder="1"/>
    <xf numFmtId="0" fontId="23" fillId="0" borderId="11" xfId="0" applyFont="1" applyBorder="1"/>
    <xf numFmtId="0" fontId="0" fillId="0" borderId="12" xfId="0" applyBorder="1"/>
    <xf numFmtId="0" fontId="0" fillId="2" borderId="11" xfId="0" applyFill="1" applyBorder="1"/>
    <xf numFmtId="0" fontId="15" fillId="2" borderId="2" xfId="0" applyFont="1" applyFill="1" applyBorder="1"/>
    <xf numFmtId="0" fontId="0" fillId="5" borderId="7" xfId="0" applyFill="1" applyBorder="1"/>
    <xf numFmtId="0" fontId="34" fillId="2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164" fontId="12" fillId="0" borderId="4" xfId="0" applyNumberFormat="1" applyFont="1" applyBorder="1"/>
    <xf numFmtId="0" fontId="36" fillId="0" borderId="0" xfId="0" applyFont="1" applyBorder="1"/>
    <xf numFmtId="0" fontId="22" fillId="0" borderId="0" xfId="0" applyFont="1" applyBorder="1"/>
    <xf numFmtId="0" fontId="22" fillId="0" borderId="9" xfId="0" applyFont="1" applyBorder="1"/>
    <xf numFmtId="0" fontId="38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165" fontId="29" fillId="0" borderId="9" xfId="0" applyNumberFormat="1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164" fontId="43" fillId="0" borderId="4" xfId="0" applyNumberFormat="1" applyFont="1" applyBorder="1"/>
    <xf numFmtId="0" fontId="34" fillId="2" borderId="11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44" fillId="0" borderId="11" xfId="0" applyFont="1" applyBorder="1"/>
    <xf numFmtId="0" fontId="36" fillId="0" borderId="11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2" borderId="0" xfId="0" applyFont="1" applyFill="1" applyBorder="1" applyAlignment="1">
      <alignment horizontal="left"/>
    </xf>
    <xf numFmtId="0" fontId="45" fillId="0" borderId="4" xfId="0" applyFont="1" applyBorder="1"/>
    <xf numFmtId="0" fontId="46" fillId="0" borderId="0" xfId="0" applyFont="1" applyBorder="1"/>
    <xf numFmtId="0" fontId="47" fillId="5" borderId="13" xfId="0" applyFont="1" applyFill="1" applyBorder="1"/>
    <xf numFmtId="0" fontId="48" fillId="5" borderId="14" xfId="0" applyFont="1" applyFill="1" applyBorder="1"/>
    <xf numFmtId="0" fontId="0" fillId="5" borderId="14" xfId="0" applyFill="1" applyBorder="1"/>
    <xf numFmtId="1" fontId="32" fillId="5" borderId="14" xfId="0" applyNumberFormat="1" applyFont="1" applyFill="1" applyBorder="1"/>
    <xf numFmtId="165" fontId="3" fillId="5" borderId="15" xfId="0" applyNumberFormat="1" applyFont="1" applyFill="1" applyBorder="1"/>
    <xf numFmtId="0" fontId="49" fillId="5" borderId="14" xfId="0" applyFont="1" applyFill="1" applyBorder="1"/>
    <xf numFmtId="0" fontId="0" fillId="5" borderId="16" xfId="0" applyFill="1" applyBorder="1"/>
    <xf numFmtId="0" fontId="0" fillId="2" borderId="0" xfId="0" applyFill="1"/>
    <xf numFmtId="0" fontId="51" fillId="2" borderId="0" xfId="0" applyFont="1" applyFill="1"/>
    <xf numFmtId="9" fontId="22" fillId="2" borderId="0" xfId="0" applyNumberFormat="1" applyFont="1" applyFill="1" applyBorder="1"/>
    <xf numFmtId="0" fontId="0" fillId="6" borderId="18" xfId="0" applyFill="1" applyBorder="1"/>
    <xf numFmtId="9" fontId="23" fillId="6" borderId="18" xfId="0" applyNumberFormat="1" applyFont="1" applyFill="1" applyBorder="1"/>
    <xf numFmtId="1" fontId="28" fillId="6" borderId="18" xfId="0" applyNumberFormat="1" applyFont="1" applyFill="1" applyBorder="1" applyAlignment="1">
      <alignment horizontal="right"/>
    </xf>
    <xf numFmtId="0" fontId="21" fillId="6" borderId="22" xfId="0" applyFont="1" applyFill="1" applyBorder="1"/>
    <xf numFmtId="9" fontId="29" fillId="0" borderId="0" xfId="0" applyNumberFormat="1" applyFont="1" applyAlignment="1">
      <alignment horizontal="left"/>
    </xf>
    <xf numFmtId="0" fontId="58" fillId="0" borderId="0" xfId="0" applyFont="1" applyFill="1" applyBorder="1"/>
    <xf numFmtId="9" fontId="59" fillId="0" borderId="0" xfId="0" applyNumberFormat="1" applyFont="1" applyFill="1" applyBorder="1" applyAlignment="1">
      <alignment horizontal="right"/>
    </xf>
    <xf numFmtId="0" fontId="60" fillId="0" borderId="28" xfId="0" applyFont="1" applyFill="1" applyBorder="1"/>
    <xf numFmtId="1" fontId="61" fillId="0" borderId="0" xfId="0" applyNumberFormat="1" applyFont="1" applyFill="1" applyBorder="1"/>
    <xf numFmtId="0" fontId="62" fillId="0" borderId="5" xfId="0" applyFont="1" applyFill="1" applyBorder="1"/>
    <xf numFmtId="0" fontId="63" fillId="0" borderId="0" xfId="0" applyFont="1"/>
    <xf numFmtId="0" fontId="64" fillId="0" borderId="28" xfId="0" applyFont="1" applyFill="1" applyBorder="1"/>
    <xf numFmtId="1" fontId="50" fillId="0" borderId="28" xfId="0" applyNumberFormat="1" applyFont="1" applyFill="1" applyBorder="1"/>
    <xf numFmtId="1" fontId="29" fillId="0" borderId="0" xfId="0" applyNumberFormat="1" applyFont="1" applyFill="1" applyBorder="1"/>
    <xf numFmtId="0" fontId="37" fillId="0" borderId="11" xfId="0" applyFont="1" applyFill="1" applyBorder="1"/>
    <xf numFmtId="9" fontId="59" fillId="0" borderId="11" xfId="0" applyNumberFormat="1" applyFont="1" applyFill="1" applyBorder="1" applyAlignment="1">
      <alignment horizontal="right"/>
    </xf>
    <xf numFmtId="0" fontId="60" fillId="0" borderId="24" xfId="0" applyFont="1" applyFill="1" applyBorder="1"/>
    <xf numFmtId="1" fontId="50" fillId="0" borderId="24" xfId="0" applyNumberFormat="1" applyFont="1" applyFill="1" applyBorder="1"/>
    <xf numFmtId="1" fontId="30" fillId="0" borderId="11" xfId="0" applyNumberFormat="1" applyFont="1" applyFill="1" applyBorder="1"/>
    <xf numFmtId="0" fontId="62" fillId="0" borderId="25" xfId="0" applyFont="1" applyFill="1" applyBorder="1"/>
    <xf numFmtId="0" fontId="58" fillId="0" borderId="11" xfId="0" applyFont="1" applyFill="1" applyBorder="1"/>
    <xf numFmtId="1" fontId="66" fillId="0" borderId="11" xfId="0" applyNumberFormat="1" applyFont="1" applyFill="1" applyBorder="1"/>
    <xf numFmtId="1" fontId="67" fillId="0" borderId="27" xfId="0" applyNumberFormat="1" applyFont="1" applyFill="1" applyBorder="1" applyAlignment="1">
      <alignment horizontal="left"/>
    </xf>
    <xf numFmtId="0" fontId="68" fillId="0" borderId="0" xfId="0" applyFont="1" applyFill="1" applyBorder="1"/>
    <xf numFmtId="1" fontId="69" fillId="0" borderId="28" xfId="0" applyNumberFormat="1" applyFont="1" applyFill="1" applyBorder="1" applyAlignment="1">
      <alignment horizontal="left"/>
    </xf>
    <xf numFmtId="0" fontId="60" fillId="0" borderId="0" xfId="0" applyFont="1" applyFill="1" applyBorder="1"/>
    <xf numFmtId="1" fontId="0" fillId="0" borderId="28" xfId="0" applyNumberFormat="1" applyFill="1" applyBorder="1"/>
    <xf numFmtId="1" fontId="70" fillId="0" borderId="0" xfId="0" applyNumberFormat="1" applyFont="1" applyFill="1" applyBorder="1"/>
    <xf numFmtId="1" fontId="67" fillId="0" borderId="31" xfId="0" applyNumberFormat="1" applyFont="1" applyFill="1" applyBorder="1" applyAlignment="1">
      <alignment horizontal="left"/>
    </xf>
    <xf numFmtId="0" fontId="68" fillId="0" borderId="32" xfId="0" applyFont="1" applyFill="1" applyBorder="1"/>
    <xf numFmtId="9" fontId="59" fillId="0" borderId="32" xfId="0" applyNumberFormat="1" applyFont="1" applyFill="1" applyBorder="1" applyAlignment="1">
      <alignment horizontal="right"/>
    </xf>
    <xf numFmtId="1" fontId="69" fillId="0" borderId="33" xfId="0" applyNumberFormat="1" applyFont="1" applyFill="1" applyBorder="1" applyAlignment="1">
      <alignment horizontal="left"/>
    </xf>
    <xf numFmtId="0" fontId="60" fillId="0" borderId="32" xfId="0" applyFont="1" applyFill="1" applyBorder="1"/>
    <xf numFmtId="1" fontId="0" fillId="0" borderId="33" xfId="0" applyNumberFormat="1" applyFill="1" applyBorder="1"/>
    <xf numFmtId="1" fontId="71" fillId="0" borderId="32" xfId="0" applyNumberFormat="1" applyFont="1" applyFill="1" applyBorder="1"/>
    <xf numFmtId="0" fontId="62" fillId="0" borderId="34" xfId="0" applyFont="1" applyFill="1" applyBorder="1"/>
    <xf numFmtId="0" fontId="72" fillId="4" borderId="13" xfId="0" applyFont="1" applyFill="1" applyBorder="1"/>
    <xf numFmtId="0" fontId="0" fillId="4" borderId="14" xfId="0" applyFill="1" applyBorder="1"/>
    <xf numFmtId="9" fontId="73" fillId="4" borderId="15" xfId="0" applyNumberFormat="1" applyFont="1" applyFill="1" applyBorder="1" applyAlignment="1">
      <alignment horizontal="right"/>
    </xf>
    <xf numFmtId="1" fontId="74" fillId="4" borderId="14" xfId="0" applyNumberFormat="1" applyFont="1" applyFill="1" applyBorder="1"/>
    <xf numFmtId="1" fontId="75" fillId="4" borderId="14" xfId="0" applyNumberFormat="1" applyFont="1" applyFill="1" applyBorder="1"/>
    <xf numFmtId="1" fontId="10" fillId="4" borderId="14" xfId="0" applyNumberFormat="1" applyFont="1" applyFill="1" applyBorder="1"/>
    <xf numFmtId="0" fontId="0" fillId="4" borderId="16" xfId="0" applyFill="1" applyBorder="1"/>
    <xf numFmtId="1" fontId="76" fillId="2" borderId="0" xfId="0" applyNumberFormat="1" applyFont="1" applyFill="1" applyBorder="1"/>
    <xf numFmtId="9" fontId="1" fillId="2" borderId="0" xfId="0" applyNumberFormat="1" applyFont="1" applyFill="1" applyBorder="1" applyAlignment="1">
      <alignment horizontal="right"/>
    </xf>
    <xf numFmtId="1" fontId="77" fillId="0" borderId="0" xfId="0" applyNumberFormat="1" applyFont="1" applyFill="1" applyBorder="1"/>
    <xf numFmtId="1" fontId="78" fillId="2" borderId="0" xfId="0" applyNumberFormat="1" applyFont="1" applyFill="1" applyBorder="1"/>
    <xf numFmtId="1" fontId="3" fillId="2" borderId="0" xfId="0" applyNumberFormat="1" applyFont="1" applyFill="1" applyBorder="1"/>
    <xf numFmtId="9" fontId="13" fillId="2" borderId="0" xfId="0" applyNumberFormat="1" applyFont="1" applyFill="1" applyBorder="1" applyAlignment="1">
      <alignment horizontal="left"/>
    </xf>
    <xf numFmtId="9" fontId="10" fillId="2" borderId="0" xfId="0" applyNumberFormat="1" applyFont="1" applyFill="1" applyBorder="1" applyAlignment="1">
      <alignment horizontal="right"/>
    </xf>
    <xf numFmtId="0" fontId="74" fillId="2" borderId="0" xfId="0" applyFont="1" applyFill="1" applyBorder="1"/>
    <xf numFmtId="0" fontId="0" fillId="2" borderId="0" xfId="0" applyFill="1" applyBorder="1" applyAlignment="1">
      <alignment horizontal="right"/>
    </xf>
    <xf numFmtId="0" fontId="79" fillId="2" borderId="0" xfId="0" applyFont="1" applyFill="1" applyBorder="1" applyAlignment="1">
      <alignment horizontal="right"/>
    </xf>
    <xf numFmtId="0" fontId="80" fillId="2" borderId="0" xfId="0" applyFont="1" applyFill="1" applyBorder="1"/>
    <xf numFmtId="0" fontId="81" fillId="2" borderId="0" xfId="0" applyFont="1" applyFill="1" applyBorder="1" applyAlignment="1">
      <alignment horizontal="right" vertical="top"/>
    </xf>
    <xf numFmtId="1" fontId="83" fillId="4" borderId="35" xfId="0" applyNumberFormat="1" applyFont="1" applyFill="1" applyBorder="1"/>
    <xf numFmtId="0" fontId="57" fillId="0" borderId="0" xfId="0" applyFont="1"/>
    <xf numFmtId="0" fontId="84" fillId="2" borderId="0" xfId="0" applyFont="1" applyFill="1" applyBorder="1"/>
    <xf numFmtId="1" fontId="83" fillId="4" borderId="9" xfId="0" applyNumberFormat="1" applyFont="1" applyFill="1" applyBorder="1"/>
    <xf numFmtId="0" fontId="85" fillId="2" borderId="0" xfId="0" applyFont="1" applyFill="1" applyBorder="1"/>
    <xf numFmtId="0" fontId="32" fillId="4" borderId="31" xfId="0" applyFont="1" applyFill="1" applyBorder="1" applyAlignment="1">
      <alignment horizontal="left"/>
    </xf>
    <xf numFmtId="1" fontId="17" fillId="4" borderId="32" xfId="0" applyNumberFormat="1" applyFont="1" applyFill="1" applyBorder="1"/>
    <xf numFmtId="1" fontId="86" fillId="3" borderId="3" xfId="0" applyNumberFormat="1" applyFont="1" applyFill="1" applyBorder="1" applyAlignment="1">
      <alignment horizontal="center"/>
    </xf>
    <xf numFmtId="0" fontId="34" fillId="2" borderId="0" xfId="0" applyFont="1" applyFill="1" applyBorder="1"/>
    <xf numFmtId="0" fontId="56" fillId="2" borderId="0" xfId="0" applyFont="1" applyFill="1" applyBorder="1"/>
    <xf numFmtId="0" fontId="22" fillId="2" borderId="0" xfId="0" applyFont="1" applyFill="1" applyBorder="1" applyAlignment="1">
      <alignment horizontal="right"/>
    </xf>
    <xf numFmtId="0" fontId="88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27" fillId="6" borderId="4" xfId="0" applyFont="1" applyFill="1" applyBorder="1"/>
    <xf numFmtId="0" fontId="12" fillId="6" borderId="0" xfId="0" applyFont="1" applyFill="1" applyBorder="1"/>
    <xf numFmtId="0" fontId="27" fillId="6" borderId="10" xfId="0" applyFont="1" applyFill="1" applyBorder="1"/>
    <xf numFmtId="0" fontId="12" fillId="6" borderId="11" xfId="0" applyFont="1" applyFill="1" applyBorder="1"/>
    <xf numFmtId="0" fontId="56" fillId="6" borderId="17" xfId="0" applyFont="1" applyFill="1" applyBorder="1"/>
    <xf numFmtId="0" fontId="3" fillId="6" borderId="0" xfId="0" applyFont="1" applyFill="1" applyBorder="1" applyAlignment="1">
      <alignment horizontal="right" textRotation="90"/>
    </xf>
    <xf numFmtId="0" fontId="3" fillId="6" borderId="0" xfId="0" applyFont="1" applyFill="1" applyBorder="1" applyAlignment="1">
      <alignment textRotation="90"/>
    </xf>
    <xf numFmtId="0" fontId="3" fillId="6" borderId="11" xfId="0" applyFont="1" applyFill="1" applyBorder="1" applyAlignment="1">
      <alignment textRotation="90"/>
    </xf>
    <xf numFmtId="0" fontId="94" fillId="2" borderId="0" xfId="0" applyFont="1" applyFill="1" applyBorder="1"/>
    <xf numFmtId="0" fontId="45" fillId="0" borderId="0" xfId="0" applyFont="1" applyFill="1" applyBorder="1"/>
    <xf numFmtId="1" fontId="95" fillId="0" borderId="0" xfId="0" applyNumberFormat="1" applyFont="1" applyFill="1" applyBorder="1"/>
    <xf numFmtId="9" fontId="96" fillId="2" borderId="0" xfId="0" applyNumberFormat="1" applyFont="1" applyFill="1" applyBorder="1"/>
    <xf numFmtId="0" fontId="0" fillId="6" borderId="19" xfId="0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50" fillId="6" borderId="21" xfId="0" applyFont="1" applyFill="1" applyBorder="1" applyAlignment="1">
      <alignment horizontal="center"/>
    </xf>
    <xf numFmtId="1" fontId="57" fillId="6" borderId="27" xfId="0" applyNumberFormat="1" applyFont="1" applyFill="1" applyBorder="1"/>
    <xf numFmtId="1" fontId="57" fillId="6" borderId="23" xfId="0" applyNumberFormat="1" applyFont="1" applyFill="1" applyBorder="1"/>
    <xf numFmtId="1" fontId="47" fillId="4" borderId="4" xfId="0" applyNumberFormat="1" applyFont="1" applyFill="1" applyBorder="1"/>
    <xf numFmtId="1" fontId="47" fillId="4" borderId="10" xfId="0" applyNumberFormat="1" applyFont="1" applyFill="1" applyBorder="1"/>
    <xf numFmtId="0" fontId="97" fillId="2" borderId="0" xfId="0" applyFont="1" applyFill="1" applyBorder="1" applyAlignment="1">
      <alignment horizontal="right"/>
    </xf>
    <xf numFmtId="0" fontId="98" fillId="2" borderId="0" xfId="0" applyFont="1" applyFill="1" applyBorder="1"/>
    <xf numFmtId="0" fontId="0" fillId="0" borderId="0" xfId="0" applyFont="1" applyBorder="1"/>
    <xf numFmtId="164" fontId="97" fillId="0" borderId="0" xfId="0" applyNumberFormat="1" applyFont="1" applyBorder="1"/>
    <xf numFmtId="164" fontId="12" fillId="0" borderId="10" xfId="0" applyNumberFormat="1" applyFont="1" applyBorder="1"/>
    <xf numFmtId="0" fontId="99" fillId="2" borderId="0" xfId="0" applyFont="1" applyFill="1" applyBorder="1" applyAlignment="1">
      <alignment horizontal="left"/>
    </xf>
    <xf numFmtId="0" fontId="100" fillId="2" borderId="0" xfId="0" applyFont="1" applyFill="1" applyBorder="1" applyAlignment="1">
      <alignment horizontal="left"/>
    </xf>
    <xf numFmtId="0" fontId="101" fillId="8" borderId="0" xfId="0" applyFont="1" applyFill="1" applyBorder="1"/>
    <xf numFmtId="0" fontId="44" fillId="0" borderId="0" xfId="0" applyFont="1" applyBorder="1"/>
    <xf numFmtId="0" fontId="103" fillId="0" borderId="0" xfId="0" applyFont="1" applyBorder="1"/>
    <xf numFmtId="0" fontId="12" fillId="2" borderId="4" xfId="0" applyFont="1" applyFill="1" applyBorder="1"/>
    <xf numFmtId="0" fontId="61" fillId="2" borderId="0" xfId="0" applyFont="1" applyFill="1" applyBorder="1" applyAlignment="1">
      <alignment horizontal="right"/>
    </xf>
    <xf numFmtId="3" fontId="32" fillId="2" borderId="0" xfId="0" applyNumberFormat="1" applyFont="1" applyFill="1" applyBorder="1"/>
    <xf numFmtId="0" fontId="0" fillId="5" borderId="37" xfId="0" applyFill="1" applyBorder="1"/>
    <xf numFmtId="0" fontId="0" fillId="5" borderId="20" xfId="0" applyFill="1" applyBorder="1"/>
    <xf numFmtId="0" fontId="33" fillId="5" borderId="20" xfId="0" applyFont="1" applyFill="1" applyBorder="1"/>
    <xf numFmtId="0" fontId="10" fillId="5" borderId="20" xfId="0" applyFont="1" applyFill="1" applyBorder="1"/>
    <xf numFmtId="0" fontId="3" fillId="5" borderId="20" xfId="0" applyFont="1" applyFill="1" applyBorder="1" applyAlignment="1">
      <alignment horizontal="right"/>
    </xf>
    <xf numFmtId="0" fontId="3" fillId="5" borderId="38" xfId="0" applyFont="1" applyFill="1" applyBorder="1"/>
    <xf numFmtId="165" fontId="37" fillId="0" borderId="5" xfId="0" applyNumberFormat="1" applyFont="1" applyBorder="1" applyAlignment="1">
      <alignment horizontal="left" indent="1"/>
    </xf>
    <xf numFmtId="165" fontId="37" fillId="0" borderId="25" xfId="0" applyNumberFormat="1" applyFont="1" applyBorder="1" applyAlignment="1">
      <alignment horizontal="left" indent="1"/>
    </xf>
    <xf numFmtId="1" fontId="50" fillId="5" borderId="16" xfId="0" applyNumberFormat="1" applyFont="1" applyFill="1" applyBorder="1" applyAlignment="1">
      <alignment horizontal="left"/>
    </xf>
    <xf numFmtId="0" fontId="0" fillId="6" borderId="31" xfId="0" applyFill="1" applyBorder="1" applyAlignment="1">
      <alignment horizontal="right"/>
    </xf>
    <xf numFmtId="0" fontId="72" fillId="6" borderId="32" xfId="0" applyFont="1" applyFill="1" applyBorder="1" applyAlignment="1">
      <alignment horizontal="center"/>
    </xf>
    <xf numFmtId="0" fontId="52" fillId="6" borderId="40" xfId="0" applyFont="1" applyFill="1" applyBorder="1" applyAlignment="1">
      <alignment horizontal="right"/>
    </xf>
    <xf numFmtId="0" fontId="53" fillId="6" borderId="41" xfId="0" applyFont="1" applyFill="1" applyBorder="1" applyAlignment="1">
      <alignment horizontal="right"/>
    </xf>
    <xf numFmtId="0" fontId="0" fillId="6" borderId="42" xfId="0" applyFont="1" applyFill="1" applyBorder="1" applyAlignment="1">
      <alignment horizontal="right"/>
    </xf>
    <xf numFmtId="0" fontId="50" fillId="6" borderId="33" xfId="0" applyFont="1" applyFill="1" applyBorder="1" applyAlignment="1">
      <alignment horizontal="center"/>
    </xf>
    <xf numFmtId="1" fontId="54" fillId="6" borderId="36" xfId="0" applyNumberFormat="1" applyFont="1" applyFill="1" applyBorder="1"/>
    <xf numFmtId="0" fontId="55" fillId="6" borderId="34" xfId="0" applyFont="1" applyFill="1" applyBorder="1"/>
    <xf numFmtId="0" fontId="82" fillId="8" borderId="17" xfId="0" applyFont="1" applyFill="1" applyBorder="1" applyAlignment="1">
      <alignment horizontal="right"/>
    </xf>
    <xf numFmtId="1" fontId="34" fillId="8" borderId="35" xfId="0" applyNumberFormat="1" applyFont="1" applyFill="1" applyBorder="1"/>
    <xf numFmtId="0" fontId="82" fillId="8" borderId="23" xfId="0" applyFont="1" applyFill="1" applyBorder="1" applyAlignment="1">
      <alignment horizontal="right"/>
    </xf>
    <xf numFmtId="1" fontId="34" fillId="8" borderId="12" xfId="0" applyNumberFormat="1" applyFont="1" applyFill="1" applyBorder="1"/>
    <xf numFmtId="1" fontId="104" fillId="2" borderId="0" xfId="0" applyNumberFormat="1" applyFont="1" applyFill="1" applyBorder="1"/>
    <xf numFmtId="1" fontId="87" fillId="3" borderId="13" xfId="0" applyNumberFormat="1" applyFont="1" applyFill="1" applyBorder="1" applyAlignment="1">
      <alignment horizontal="center"/>
    </xf>
    <xf numFmtId="0" fontId="87" fillId="3" borderId="16" xfId="0" applyFont="1" applyFill="1" applyBorder="1" applyAlignment="1">
      <alignment horizontal="center"/>
    </xf>
    <xf numFmtId="0" fontId="102" fillId="8" borderId="39" xfId="0" applyFont="1" applyFill="1" applyBorder="1" applyAlignment="1">
      <alignment horizontal="center" vertical="center" textRotation="90"/>
    </xf>
    <xf numFmtId="0" fontId="102" fillId="8" borderId="27" xfId="0" applyFont="1" applyFill="1" applyBorder="1" applyAlignment="1">
      <alignment horizontal="center" vertical="center" textRotation="90"/>
    </xf>
    <xf numFmtId="0" fontId="102" fillId="8" borderId="31" xfId="0" applyFont="1" applyFill="1" applyBorder="1" applyAlignment="1">
      <alignment horizontal="center" vertical="center" textRotation="90"/>
    </xf>
    <xf numFmtId="9" fontId="10" fillId="2" borderId="0" xfId="0" applyNumberFormat="1" applyFont="1" applyFill="1" applyBorder="1" applyAlignment="1"/>
    <xf numFmtId="0" fontId="0" fillId="0" borderId="5" xfId="0" applyBorder="1" applyAlignment="1"/>
    <xf numFmtId="0" fontId="93" fillId="6" borderId="39" xfId="0" applyFont="1" applyFill="1" applyBorder="1" applyAlignment="1">
      <alignment horizontal="center" textRotation="90"/>
    </xf>
    <xf numFmtId="0" fontId="93" fillId="6" borderId="27" xfId="0" applyFont="1" applyFill="1" applyBorder="1" applyAlignment="1">
      <alignment horizontal="center" textRotation="90"/>
    </xf>
    <xf numFmtId="0" fontId="93" fillId="6" borderId="23" xfId="0" applyFont="1" applyFill="1" applyBorder="1" applyAlignment="1">
      <alignment horizontal="center" textRotation="90"/>
    </xf>
    <xf numFmtId="0" fontId="56" fillId="5" borderId="26" xfId="0" applyFont="1" applyFill="1" applyBorder="1" applyAlignment="1">
      <alignment horizontal="center" vertical="center" textRotation="90"/>
    </xf>
    <xf numFmtId="0" fontId="56" fillId="5" borderId="29" xfId="0" applyFont="1" applyFill="1" applyBorder="1" applyAlignment="1">
      <alignment horizontal="center" vertical="center" textRotation="90"/>
    </xf>
    <xf numFmtId="0" fontId="65" fillId="5" borderId="29" xfId="0" applyFont="1" applyFill="1" applyBorder="1" applyAlignment="1">
      <alignment horizontal="center" vertical="center" textRotation="90"/>
    </xf>
    <xf numFmtId="0" fontId="65" fillId="5" borderId="30" xfId="0" applyFont="1" applyFill="1" applyBorder="1" applyAlignment="1">
      <alignment horizontal="center" vertical="center" textRotation="90"/>
    </xf>
    <xf numFmtId="9" fontId="11" fillId="3" borderId="26" xfId="0" applyNumberFormat="1" applyFont="1" applyFill="1" applyBorder="1" applyAlignment="1">
      <alignment horizontal="center" vertical="center" textRotation="90"/>
    </xf>
    <xf numFmtId="0" fontId="11" fillId="3" borderId="29" xfId="0" applyFont="1" applyFill="1" applyBorder="1" applyAlignment="1">
      <alignment horizontal="center" vertical="center" textRotation="90"/>
    </xf>
    <xf numFmtId="0" fontId="11" fillId="3" borderId="30" xfId="0" applyFont="1" applyFill="1" applyBorder="1" applyAlignment="1">
      <alignment horizontal="center" vertical="center" textRotation="90"/>
    </xf>
    <xf numFmtId="9" fontId="11" fillId="7" borderId="26" xfId="0" applyNumberFormat="1" applyFont="1" applyFill="1" applyBorder="1" applyAlignment="1">
      <alignment horizontal="center" vertical="center" textRotation="90"/>
    </xf>
    <xf numFmtId="0" fontId="11" fillId="7" borderId="29" xfId="0" applyFont="1" applyFill="1" applyBorder="1" applyAlignment="1">
      <alignment horizontal="center" vertical="center" textRotation="90"/>
    </xf>
    <xf numFmtId="0" fontId="11" fillId="7" borderId="30" xfId="0" applyFont="1" applyFill="1" applyBorder="1" applyAlignment="1">
      <alignment horizontal="center" vertical="center" textRotation="90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kspol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150" zoomScaleNormal="150" workbookViewId="0">
      <selection activeCell="B45" sqref="B45:B53"/>
    </sheetView>
  </sheetViews>
  <sheetFormatPr defaultRowHeight="14.5" outlineLevelRow="2" x14ac:dyDescent="0.35"/>
  <cols>
    <col min="1" max="1" width="1.453125" style="86" customWidth="1"/>
    <col min="2" max="2" width="3.54296875" customWidth="1"/>
    <col min="3" max="3" width="3.7265625" customWidth="1"/>
    <col min="4" max="4" width="9.453125" customWidth="1"/>
    <col min="5" max="5" width="31.08984375" customWidth="1"/>
    <col min="6" max="6" width="9" customWidth="1"/>
    <col min="7" max="7" width="7.81640625" customWidth="1"/>
    <col min="8" max="8" width="5.81640625" customWidth="1"/>
    <col min="9" max="9" width="12.453125" customWidth="1"/>
    <col min="10" max="10" width="5.81640625" customWidth="1"/>
    <col min="11" max="11" width="9.90625" customWidth="1"/>
    <col min="12" max="12" width="0.26953125" customWidth="1"/>
    <col min="13" max="13" width="5.90625" customWidth="1"/>
  </cols>
  <sheetData>
    <row r="1" spans="1:13" ht="24" customHeight="1" thickBot="1" x14ac:dyDescent="0.5">
      <c r="A1" s="1"/>
      <c r="B1" s="2" t="s">
        <v>0</v>
      </c>
      <c r="C1" s="3"/>
      <c r="D1" s="4"/>
      <c r="E1" s="5"/>
      <c r="F1" s="6">
        <v>150</v>
      </c>
      <c r="G1" s="7" t="s">
        <v>115</v>
      </c>
      <c r="I1" s="5"/>
      <c r="J1" s="5"/>
      <c r="K1" s="4"/>
      <c r="L1" s="5"/>
    </row>
    <row r="2" spans="1:13" ht="16" customHeight="1" thickBot="1" x14ac:dyDescent="0.45">
      <c r="A2" s="8"/>
      <c r="B2" s="9" t="s">
        <v>1</v>
      </c>
      <c r="C2" s="10"/>
      <c r="D2" s="11"/>
      <c r="E2" s="12"/>
      <c r="F2" s="13"/>
      <c r="G2" s="152" t="s">
        <v>123</v>
      </c>
      <c r="I2" s="12"/>
      <c r="J2" s="12"/>
      <c r="K2" s="11"/>
      <c r="L2" s="12"/>
    </row>
    <row r="3" spans="1:13" ht="19" customHeight="1" thickBot="1" x14ac:dyDescent="0.45">
      <c r="A3" s="8"/>
      <c r="B3" s="216">
        <f>C45+C48</f>
        <v>0.72</v>
      </c>
      <c r="C3" s="217"/>
      <c r="D3" s="14">
        <f>G55</f>
        <v>239.99999999999994</v>
      </c>
      <c r="E3" s="15" t="s">
        <v>116</v>
      </c>
      <c r="F3" s="16">
        <f>F1/D5</f>
        <v>333.33333333333326</v>
      </c>
      <c r="G3" s="13" t="s">
        <v>2</v>
      </c>
      <c r="H3" s="12"/>
      <c r="I3" s="12"/>
      <c r="J3" s="12"/>
      <c r="K3" s="11"/>
      <c r="L3" s="12"/>
    </row>
    <row r="4" spans="1:13" ht="15.75" hidden="1" customHeight="1" outlineLevel="1" x14ac:dyDescent="0.4">
      <c r="A4" s="8"/>
      <c r="B4" s="17"/>
      <c r="C4" s="17"/>
      <c r="D4" s="11"/>
      <c r="E4" s="18" t="s">
        <v>3</v>
      </c>
      <c r="F4" s="19" t="s">
        <v>4</v>
      </c>
      <c r="G4" s="20" t="s">
        <v>5</v>
      </c>
      <c r="H4" s="12"/>
      <c r="I4" s="12"/>
      <c r="J4" s="12"/>
      <c r="K4" s="11"/>
      <c r="L4" s="12"/>
    </row>
    <row r="5" spans="1:13" ht="18.75" customHeight="1" collapsed="1" x14ac:dyDescent="0.4">
      <c r="A5" s="8"/>
      <c r="B5" s="21" t="s">
        <v>6</v>
      </c>
      <c r="C5" s="12"/>
      <c r="D5" s="22">
        <f>F45+F48</f>
        <v>0.45000000000000007</v>
      </c>
      <c r="E5" s="23" t="s">
        <v>7</v>
      </c>
      <c r="F5" s="24"/>
      <c r="G5" s="12"/>
      <c r="H5" s="25"/>
      <c r="I5" s="12"/>
      <c r="J5" s="26"/>
      <c r="K5" s="27" t="s">
        <v>8</v>
      </c>
      <c r="L5" s="12"/>
    </row>
    <row r="6" spans="1:13" ht="17.25" customHeight="1" x14ac:dyDescent="0.45">
      <c r="A6" s="8"/>
      <c r="B6" s="28" t="s">
        <v>9</v>
      </c>
      <c r="C6" s="29"/>
      <c r="D6" s="30"/>
      <c r="E6" s="30" t="s">
        <v>10</v>
      </c>
      <c r="F6" s="31" t="s">
        <v>11</v>
      </c>
      <c r="G6" s="32" t="s">
        <v>12</v>
      </c>
      <c r="H6" s="33"/>
      <c r="I6" s="34"/>
      <c r="J6" s="34"/>
      <c r="K6" s="34"/>
      <c r="L6" s="32"/>
      <c r="M6" s="35"/>
    </row>
    <row r="7" spans="1:13" ht="16.5" customHeight="1" x14ac:dyDescent="0.35">
      <c r="A7" s="8"/>
      <c r="B7" s="157" t="s">
        <v>14</v>
      </c>
      <c r="C7" s="158"/>
      <c r="D7" s="36">
        <v>900</v>
      </c>
      <c r="E7" s="37">
        <f>F3</f>
        <v>333.33333333333326</v>
      </c>
      <c r="F7" s="38">
        <f>D7*E7</f>
        <v>299999.99999999994</v>
      </c>
      <c r="G7" s="39">
        <f>F7/$E$8</f>
        <v>1250</v>
      </c>
      <c r="H7" s="40" t="s">
        <v>15</v>
      </c>
      <c r="I7" s="178" t="s">
        <v>126</v>
      </c>
      <c r="J7" s="41"/>
      <c r="K7" s="41"/>
      <c r="L7" s="42"/>
      <c r="M7" s="43"/>
    </row>
    <row r="8" spans="1:13" ht="15" customHeight="1" x14ac:dyDescent="0.45">
      <c r="A8" s="8"/>
      <c r="B8" s="157" t="s">
        <v>16</v>
      </c>
      <c r="C8" s="158"/>
      <c r="D8" s="36">
        <v>700</v>
      </c>
      <c r="E8" s="44">
        <f>J43</f>
        <v>239.99999999999994</v>
      </c>
      <c r="F8" s="38">
        <f>D8*E8</f>
        <v>167999.99999999997</v>
      </c>
      <c r="G8" s="39">
        <f>F8/$E$8</f>
        <v>700</v>
      </c>
      <c r="H8" s="40" t="s">
        <v>15</v>
      </c>
      <c r="I8" s="179">
        <f>F8/J8</f>
        <v>27999.999999999996</v>
      </c>
      <c r="J8" s="45">
        <v>6</v>
      </c>
      <c r="K8" s="46" t="s">
        <v>17</v>
      </c>
      <c r="L8" s="47"/>
    </row>
    <row r="9" spans="1:13" ht="15" customHeight="1" x14ac:dyDescent="0.35">
      <c r="A9" s="8"/>
      <c r="B9" s="159" t="s">
        <v>18</v>
      </c>
      <c r="C9" s="160"/>
      <c r="D9" s="48">
        <f>G9</f>
        <v>583.33333333333348</v>
      </c>
      <c r="E9" s="49"/>
      <c r="F9" s="50">
        <f>SUM(F12:F40)</f>
        <v>140000</v>
      </c>
      <c r="G9" s="51">
        <f>F9/($E$8+0)</f>
        <v>583.33333333333348</v>
      </c>
      <c r="H9" s="52" t="s">
        <v>15</v>
      </c>
      <c r="I9" s="49" t="s">
        <v>125</v>
      </c>
      <c r="J9" s="49"/>
      <c r="K9" s="49"/>
      <c r="L9" s="53"/>
    </row>
    <row r="10" spans="1:13" ht="18.5" customHeight="1" thickBot="1" x14ac:dyDescent="0.4">
      <c r="A10" s="8"/>
      <c r="B10" s="186"/>
      <c r="C10" s="15"/>
      <c r="D10" s="12"/>
      <c r="E10" s="187" t="s">
        <v>108</v>
      </c>
      <c r="F10" s="188">
        <f>SUM(F7:F9)</f>
        <v>607999.99999999988</v>
      </c>
      <c r="G10" s="210">
        <f>SUM(G7:G9)</f>
        <v>2533.3333333333335</v>
      </c>
      <c r="H10" s="55" t="s">
        <v>19</v>
      </c>
      <c r="I10" s="12"/>
      <c r="J10" s="12"/>
      <c r="K10" s="12"/>
      <c r="L10" s="54"/>
    </row>
    <row r="11" spans="1:13" ht="17.25" customHeight="1" x14ac:dyDescent="0.4">
      <c r="A11" s="8"/>
      <c r="B11" s="189"/>
      <c r="C11" s="190"/>
      <c r="D11" s="191" t="s">
        <v>20</v>
      </c>
      <c r="E11" s="192"/>
      <c r="F11" s="193" t="s">
        <v>21</v>
      </c>
      <c r="G11" s="193"/>
      <c r="H11" s="190"/>
      <c r="I11" s="190"/>
      <c r="J11" s="190"/>
      <c r="K11" s="194" t="s">
        <v>22</v>
      </c>
      <c r="L11" s="56"/>
    </row>
    <row r="12" spans="1:13" ht="11.5" customHeight="1" x14ac:dyDescent="0.35">
      <c r="A12" s="8"/>
      <c r="B12" s="218" t="s">
        <v>107</v>
      </c>
      <c r="C12" s="162"/>
      <c r="D12" s="57" t="s">
        <v>23</v>
      </c>
      <c r="E12" s="58"/>
      <c r="F12" s="59">
        <v>5000</v>
      </c>
      <c r="G12" s="39"/>
      <c r="H12" s="40" t="s">
        <v>15</v>
      </c>
      <c r="I12" s="60"/>
      <c r="J12" s="61"/>
      <c r="K12" s="195">
        <f>F12/$F$1</f>
        <v>33.333333333333336</v>
      </c>
      <c r="L12" s="62"/>
    </row>
    <row r="13" spans="1:13" ht="11.5" customHeight="1" x14ac:dyDescent="0.35">
      <c r="A13" s="8"/>
      <c r="B13" s="219"/>
      <c r="C13" s="163"/>
      <c r="D13" s="57" t="s">
        <v>24</v>
      </c>
      <c r="E13" s="58"/>
      <c r="F13" s="59">
        <v>5000</v>
      </c>
      <c r="G13" s="39"/>
      <c r="H13" s="40" t="s">
        <v>15</v>
      </c>
      <c r="I13" s="60"/>
      <c r="J13" s="61"/>
      <c r="K13" s="195">
        <f t="shared" ref="K13:K40" si="0">F13/$F$1</f>
        <v>33.333333333333336</v>
      </c>
      <c r="L13" s="62"/>
    </row>
    <row r="14" spans="1:13" ht="11.5" customHeight="1" x14ac:dyDescent="0.35">
      <c r="A14" s="8"/>
      <c r="B14" s="219"/>
      <c r="C14" s="163"/>
      <c r="D14" s="57" t="s">
        <v>25</v>
      </c>
      <c r="E14" s="58"/>
      <c r="F14" s="59">
        <v>25000</v>
      </c>
      <c r="G14" s="39"/>
      <c r="H14" s="40" t="s">
        <v>15</v>
      </c>
      <c r="I14" s="60" t="s">
        <v>26</v>
      </c>
      <c r="J14" s="41"/>
      <c r="K14" s="195">
        <f t="shared" si="0"/>
        <v>166.66666666666666</v>
      </c>
      <c r="L14" s="62"/>
    </row>
    <row r="15" spans="1:13" ht="11.5" customHeight="1" x14ac:dyDescent="0.35">
      <c r="A15" s="8"/>
      <c r="B15" s="219"/>
      <c r="C15" s="163"/>
      <c r="D15" s="57" t="s">
        <v>27</v>
      </c>
      <c r="E15" s="58"/>
      <c r="F15" s="59">
        <v>5000</v>
      </c>
      <c r="G15" s="39"/>
      <c r="H15" s="40" t="s">
        <v>15</v>
      </c>
      <c r="I15" s="60" t="s">
        <v>104</v>
      </c>
      <c r="J15" s="61"/>
      <c r="K15" s="195">
        <f t="shared" si="0"/>
        <v>33.333333333333336</v>
      </c>
      <c r="L15" s="62"/>
    </row>
    <row r="16" spans="1:13" ht="11.5" customHeight="1" x14ac:dyDescent="0.35">
      <c r="A16" s="8"/>
      <c r="B16" s="219"/>
      <c r="C16" s="163"/>
      <c r="D16" s="57" t="s">
        <v>28</v>
      </c>
      <c r="E16" s="58"/>
      <c r="F16" s="59">
        <v>5000</v>
      </c>
      <c r="G16" s="39"/>
      <c r="H16" s="40" t="s">
        <v>15</v>
      </c>
      <c r="I16" s="60" t="s">
        <v>29</v>
      </c>
      <c r="J16" s="61"/>
      <c r="K16" s="195">
        <f t="shared" si="0"/>
        <v>33.333333333333336</v>
      </c>
      <c r="L16" s="62"/>
    </row>
    <row r="17" spans="1:12" ht="11.5" customHeight="1" x14ac:dyDescent="0.35">
      <c r="A17" s="8"/>
      <c r="B17" s="219"/>
      <c r="C17" s="163"/>
      <c r="D17" s="57" t="s">
        <v>30</v>
      </c>
      <c r="E17" s="58"/>
      <c r="F17" s="59">
        <v>0</v>
      </c>
      <c r="G17" s="39"/>
      <c r="H17" s="40" t="s">
        <v>15</v>
      </c>
      <c r="I17" s="60" t="s">
        <v>105</v>
      </c>
      <c r="J17" s="61"/>
      <c r="K17" s="195"/>
      <c r="L17" s="62"/>
    </row>
    <row r="18" spans="1:12" ht="11.5" customHeight="1" x14ac:dyDescent="0.35">
      <c r="A18" s="8"/>
      <c r="B18" s="219"/>
      <c r="C18" s="163"/>
      <c r="D18" s="57" t="s">
        <v>31</v>
      </c>
      <c r="E18" s="58"/>
      <c r="F18" s="59">
        <v>0</v>
      </c>
      <c r="G18" s="39"/>
      <c r="H18" s="40" t="s">
        <v>15</v>
      </c>
      <c r="I18" s="60" t="s">
        <v>106</v>
      </c>
      <c r="J18" s="61"/>
      <c r="K18" s="195"/>
      <c r="L18" s="62"/>
    </row>
    <row r="19" spans="1:12" ht="11.5" customHeight="1" x14ac:dyDescent="0.35">
      <c r="A19" s="8"/>
      <c r="B19" s="219"/>
      <c r="C19" s="163"/>
      <c r="D19" s="63" t="s">
        <v>33</v>
      </c>
      <c r="E19" s="64"/>
      <c r="F19" s="59"/>
      <c r="G19" s="65"/>
      <c r="H19" s="66" t="s">
        <v>15</v>
      </c>
      <c r="I19" s="67" t="s">
        <v>34</v>
      </c>
      <c r="J19" s="68" t="s">
        <v>32</v>
      </c>
      <c r="K19" s="195"/>
      <c r="L19" s="62"/>
    </row>
    <row r="20" spans="1:12" ht="11.5" customHeight="1" x14ac:dyDescent="0.35">
      <c r="A20" s="8"/>
      <c r="B20" s="219"/>
      <c r="C20" s="163"/>
      <c r="D20" s="63" t="s">
        <v>35</v>
      </c>
      <c r="E20" s="64"/>
      <c r="F20" s="59"/>
      <c r="G20" s="65"/>
      <c r="H20" s="66" t="s">
        <v>15</v>
      </c>
      <c r="I20" s="67" t="s">
        <v>36</v>
      </c>
      <c r="J20" s="68" t="s">
        <v>32</v>
      </c>
      <c r="K20" s="195"/>
      <c r="L20" s="62"/>
    </row>
    <row r="21" spans="1:12" ht="11.5" customHeight="1" x14ac:dyDescent="0.35">
      <c r="A21" s="8"/>
      <c r="B21" s="219"/>
      <c r="C21" s="163"/>
      <c r="D21" s="63" t="s">
        <v>37</v>
      </c>
      <c r="E21" s="64"/>
      <c r="F21" s="59">
        <v>0</v>
      </c>
      <c r="G21" s="65"/>
      <c r="H21" s="66" t="s">
        <v>15</v>
      </c>
      <c r="I21" s="67" t="s">
        <v>38</v>
      </c>
      <c r="J21" s="68" t="s">
        <v>32</v>
      </c>
      <c r="K21" s="195"/>
      <c r="L21" s="62"/>
    </row>
    <row r="22" spans="1:12" ht="11.5" customHeight="1" x14ac:dyDescent="0.35">
      <c r="A22" s="8"/>
      <c r="B22" s="219"/>
      <c r="C22" s="163"/>
      <c r="D22" s="57" t="s">
        <v>39</v>
      </c>
      <c r="E22" s="58"/>
      <c r="F22" s="69">
        <f>4*10000</f>
        <v>40000</v>
      </c>
      <c r="G22" s="39"/>
      <c r="H22" s="40" t="s">
        <v>15</v>
      </c>
      <c r="I22" s="60" t="s">
        <v>40</v>
      </c>
      <c r="J22" s="61"/>
      <c r="K22" s="195">
        <f t="shared" si="0"/>
        <v>266.66666666666669</v>
      </c>
      <c r="L22" s="62"/>
    </row>
    <row r="23" spans="1:12" ht="11.5" customHeight="1" x14ac:dyDescent="0.35">
      <c r="A23" s="8"/>
      <c r="B23" s="219"/>
      <c r="C23" s="163"/>
      <c r="D23" s="57" t="s">
        <v>41</v>
      </c>
      <c r="E23" s="58"/>
      <c r="F23" s="59">
        <v>8000</v>
      </c>
      <c r="G23" s="39"/>
      <c r="H23" s="40"/>
      <c r="I23" s="60"/>
      <c r="J23" s="61"/>
      <c r="K23" s="195">
        <f t="shared" si="0"/>
        <v>53.333333333333336</v>
      </c>
      <c r="L23" s="62"/>
    </row>
    <row r="24" spans="1:12" ht="11.5" customHeight="1" x14ac:dyDescent="0.35">
      <c r="A24" s="8"/>
      <c r="B24" s="219"/>
      <c r="C24" s="163"/>
      <c r="D24" s="57" t="s">
        <v>42</v>
      </c>
      <c r="E24" s="58"/>
      <c r="F24" s="59">
        <v>20000</v>
      </c>
      <c r="G24" s="39"/>
      <c r="H24" s="40"/>
      <c r="I24" s="60"/>
      <c r="J24" s="61"/>
      <c r="K24" s="195">
        <f t="shared" si="0"/>
        <v>133.33333333333334</v>
      </c>
      <c r="L24" s="62"/>
    </row>
    <row r="25" spans="1:12" ht="11.5" customHeight="1" x14ac:dyDescent="0.35">
      <c r="A25" s="8"/>
      <c r="B25" s="220"/>
      <c r="C25" s="164"/>
      <c r="D25" s="70" t="s">
        <v>43</v>
      </c>
      <c r="E25" s="71"/>
      <c r="F25" s="180">
        <v>1500</v>
      </c>
      <c r="G25" s="51"/>
      <c r="H25" s="72">
        <f>SUM(F12:F25)</f>
        <v>114500</v>
      </c>
      <c r="I25" s="73" t="s">
        <v>44</v>
      </c>
      <c r="J25" s="74"/>
      <c r="K25" s="196">
        <f t="shared" si="0"/>
        <v>10</v>
      </c>
      <c r="L25" s="75"/>
    </row>
    <row r="26" spans="1:12" ht="12" customHeight="1" outlineLevel="1" x14ac:dyDescent="0.35">
      <c r="A26" s="8"/>
      <c r="B26" s="213" t="s">
        <v>128</v>
      </c>
      <c r="C26" s="183"/>
      <c r="D26" s="182" t="s">
        <v>45</v>
      </c>
      <c r="E26" s="76"/>
      <c r="F26" s="77">
        <v>200</v>
      </c>
      <c r="G26" s="39"/>
      <c r="H26" s="184" t="s">
        <v>130</v>
      </c>
      <c r="I26" s="60"/>
      <c r="J26" s="61"/>
      <c r="K26" s="195">
        <f t="shared" si="0"/>
        <v>1.3333333333333333</v>
      </c>
      <c r="L26" s="62"/>
    </row>
    <row r="27" spans="1:12" ht="11.25" customHeight="1" outlineLevel="1" x14ac:dyDescent="0.35">
      <c r="A27" s="8"/>
      <c r="B27" s="214"/>
      <c r="C27" s="183"/>
      <c r="D27" s="182" t="s">
        <v>46</v>
      </c>
      <c r="E27" s="76"/>
      <c r="F27" s="77">
        <v>500</v>
      </c>
      <c r="G27" s="39"/>
      <c r="H27" s="40"/>
      <c r="I27" s="185" t="s">
        <v>47</v>
      </c>
      <c r="J27" s="61"/>
      <c r="K27" s="195">
        <f t="shared" si="0"/>
        <v>3.3333333333333335</v>
      </c>
      <c r="L27" s="62"/>
    </row>
    <row r="28" spans="1:12" ht="11.25" customHeight="1" outlineLevel="1" x14ac:dyDescent="0.35">
      <c r="A28" s="8"/>
      <c r="B28" s="214"/>
      <c r="C28" s="183"/>
      <c r="D28" s="182" t="s">
        <v>48</v>
      </c>
      <c r="E28" s="76"/>
      <c r="F28" s="77">
        <v>300</v>
      </c>
      <c r="G28" s="39"/>
      <c r="H28" s="40"/>
      <c r="I28" s="60"/>
      <c r="J28" s="61"/>
      <c r="K28" s="195">
        <f t="shared" si="0"/>
        <v>2</v>
      </c>
      <c r="L28" s="62"/>
    </row>
    <row r="29" spans="1:12" ht="11.25" customHeight="1" outlineLevel="1" x14ac:dyDescent="0.35">
      <c r="A29" s="8"/>
      <c r="B29" s="214"/>
      <c r="C29" s="183"/>
      <c r="D29" s="182" t="s">
        <v>49</v>
      </c>
      <c r="E29" s="76"/>
      <c r="F29" s="77">
        <v>100</v>
      </c>
      <c r="G29" s="39"/>
      <c r="H29" s="40"/>
      <c r="I29" s="60"/>
      <c r="J29" s="61"/>
      <c r="K29" s="195">
        <f t="shared" si="0"/>
        <v>0.66666666666666663</v>
      </c>
      <c r="L29" s="62"/>
    </row>
    <row r="30" spans="1:12" ht="11.25" customHeight="1" outlineLevel="1" x14ac:dyDescent="0.35">
      <c r="A30" s="8"/>
      <c r="B30" s="214"/>
      <c r="C30" s="183"/>
      <c r="D30" s="182" t="s">
        <v>50</v>
      </c>
      <c r="E30" s="76"/>
      <c r="F30" s="77">
        <v>200</v>
      </c>
      <c r="G30" s="39"/>
      <c r="H30" s="40"/>
      <c r="I30" s="60"/>
      <c r="J30" s="61"/>
      <c r="K30" s="195">
        <f t="shared" si="0"/>
        <v>1.3333333333333333</v>
      </c>
      <c r="L30" s="62"/>
    </row>
    <row r="31" spans="1:12" ht="11.25" customHeight="1" outlineLevel="1" x14ac:dyDescent="0.35">
      <c r="A31" s="8"/>
      <c r="B31" s="214"/>
      <c r="C31" s="183"/>
      <c r="D31" s="182" t="s">
        <v>51</v>
      </c>
      <c r="E31" s="76"/>
      <c r="F31" s="77">
        <v>500</v>
      </c>
      <c r="G31" s="39"/>
      <c r="H31" s="40"/>
      <c r="I31" s="60"/>
      <c r="J31" s="61"/>
      <c r="K31" s="195">
        <f t="shared" si="0"/>
        <v>3.3333333333333335</v>
      </c>
      <c r="L31" s="62"/>
    </row>
    <row r="32" spans="1:12" ht="11.25" customHeight="1" outlineLevel="1" x14ac:dyDescent="0.35">
      <c r="A32" s="8"/>
      <c r="B32" s="214"/>
      <c r="C32" s="183"/>
      <c r="D32" s="182" t="s">
        <v>127</v>
      </c>
      <c r="E32" s="76"/>
      <c r="F32" s="77">
        <v>1500</v>
      </c>
      <c r="G32" s="39"/>
      <c r="H32" s="40"/>
      <c r="I32" s="60"/>
      <c r="J32" s="61"/>
      <c r="K32" s="195">
        <f t="shared" si="0"/>
        <v>10</v>
      </c>
      <c r="L32" s="62"/>
    </row>
    <row r="33" spans="1:13" ht="11.25" customHeight="1" outlineLevel="1" x14ac:dyDescent="0.35">
      <c r="A33" s="8"/>
      <c r="B33" s="214"/>
      <c r="C33" s="183"/>
      <c r="D33" s="182" t="s">
        <v>52</v>
      </c>
      <c r="E33" s="76"/>
      <c r="F33" s="77">
        <v>1000</v>
      </c>
      <c r="G33" s="39"/>
      <c r="H33" s="40"/>
      <c r="I33" s="60"/>
      <c r="J33" s="61"/>
      <c r="K33" s="195">
        <f t="shared" si="0"/>
        <v>6.666666666666667</v>
      </c>
      <c r="L33" s="62"/>
    </row>
    <row r="34" spans="1:13" ht="11.25" customHeight="1" outlineLevel="1" x14ac:dyDescent="0.35">
      <c r="A34" s="8"/>
      <c r="B34" s="214"/>
      <c r="C34" s="183"/>
      <c r="D34" s="182" t="s">
        <v>53</v>
      </c>
      <c r="E34" s="76"/>
      <c r="F34" s="77">
        <v>1000</v>
      </c>
      <c r="G34" s="39"/>
      <c r="H34" s="184" t="s">
        <v>129</v>
      </c>
      <c r="I34" s="60"/>
      <c r="J34" s="61"/>
      <c r="K34" s="195">
        <f t="shared" si="0"/>
        <v>6.666666666666667</v>
      </c>
      <c r="L34" s="62"/>
    </row>
    <row r="35" spans="1:13" ht="11.25" customHeight="1" outlineLevel="1" x14ac:dyDescent="0.35">
      <c r="A35" s="8"/>
      <c r="B35" s="214"/>
      <c r="C35" s="183"/>
      <c r="D35" s="182" t="s">
        <v>54</v>
      </c>
      <c r="E35" s="76"/>
      <c r="F35" s="77">
        <v>7000</v>
      </c>
      <c r="G35" s="39"/>
      <c r="H35" s="184" t="s">
        <v>129</v>
      </c>
      <c r="I35" s="60"/>
      <c r="J35" s="61"/>
      <c r="K35" s="195">
        <f t="shared" si="0"/>
        <v>46.666666666666664</v>
      </c>
      <c r="L35" s="62"/>
    </row>
    <row r="36" spans="1:13" ht="11.25" hidden="1" customHeight="1" outlineLevel="2" x14ac:dyDescent="0.35">
      <c r="A36" s="8"/>
      <c r="B36" s="214"/>
      <c r="C36" s="183"/>
      <c r="D36" s="182" t="s">
        <v>55</v>
      </c>
      <c r="E36" s="76"/>
      <c r="F36" s="77">
        <v>0</v>
      </c>
      <c r="G36" s="39"/>
      <c r="H36" s="40"/>
      <c r="I36" s="60"/>
      <c r="J36" s="61"/>
      <c r="K36" s="195">
        <f t="shared" si="0"/>
        <v>0</v>
      </c>
      <c r="L36" s="62"/>
    </row>
    <row r="37" spans="1:13" ht="11.25" customHeight="1" outlineLevel="1" collapsed="1" x14ac:dyDescent="0.35">
      <c r="A37" s="8"/>
      <c r="B37" s="214"/>
      <c r="C37" s="183"/>
      <c r="D37" s="182" t="s">
        <v>56</v>
      </c>
      <c r="E37" s="76"/>
      <c r="F37" s="77">
        <v>0</v>
      </c>
      <c r="G37" s="39"/>
      <c r="H37" s="40"/>
      <c r="I37" s="60"/>
      <c r="J37" s="61"/>
      <c r="K37" s="195">
        <f t="shared" si="0"/>
        <v>0</v>
      </c>
      <c r="L37" s="62"/>
    </row>
    <row r="38" spans="1:13" ht="11.25" customHeight="1" outlineLevel="1" x14ac:dyDescent="0.35">
      <c r="A38" s="8"/>
      <c r="B38" s="214"/>
      <c r="C38" s="183"/>
      <c r="D38" s="182" t="s">
        <v>57</v>
      </c>
      <c r="E38" s="76"/>
      <c r="F38" s="77">
        <v>12000</v>
      </c>
      <c r="G38" s="39"/>
      <c r="H38" s="40"/>
      <c r="I38" s="60"/>
      <c r="J38" s="61"/>
      <c r="K38" s="195">
        <f t="shared" si="0"/>
        <v>80</v>
      </c>
      <c r="L38" s="62"/>
    </row>
    <row r="39" spans="1:13" ht="11.25" hidden="1" customHeight="1" outlineLevel="2" x14ac:dyDescent="0.35">
      <c r="A39" s="8"/>
      <c r="B39" s="214"/>
      <c r="C39" s="183"/>
      <c r="D39" s="181" t="s">
        <v>58</v>
      </c>
      <c r="E39" s="76"/>
      <c r="F39" s="77">
        <v>0</v>
      </c>
      <c r="G39" s="39"/>
      <c r="H39" s="40"/>
      <c r="I39" s="60"/>
      <c r="J39" s="61"/>
      <c r="K39" s="195">
        <f t="shared" si="0"/>
        <v>0</v>
      </c>
      <c r="L39" s="62"/>
    </row>
    <row r="40" spans="1:13" ht="11.25" customHeight="1" outlineLevel="1" collapsed="1" thickBot="1" x14ac:dyDescent="0.4">
      <c r="A40" s="8"/>
      <c r="B40" s="215"/>
      <c r="C40" s="183"/>
      <c r="D40" s="181" t="s">
        <v>59</v>
      </c>
      <c r="E40" s="76"/>
      <c r="F40" s="77">
        <v>1200</v>
      </c>
      <c r="G40" s="39"/>
      <c r="H40" s="78">
        <f>SUM(F26:F40)</f>
        <v>25500</v>
      </c>
      <c r="I40" s="60" t="s">
        <v>60</v>
      </c>
      <c r="J40" s="61"/>
      <c r="K40" s="195">
        <f t="shared" si="0"/>
        <v>8</v>
      </c>
      <c r="L40" s="62"/>
    </row>
    <row r="41" spans="1:13" ht="19.5" customHeight="1" thickBot="1" x14ac:dyDescent="0.55000000000000004">
      <c r="A41" s="8"/>
      <c r="B41" s="79" t="s">
        <v>61</v>
      </c>
      <c r="C41" s="80"/>
      <c r="D41" s="81"/>
      <c r="E41" s="81"/>
      <c r="F41" s="82">
        <f>SUM(F12:F40)</f>
        <v>140000</v>
      </c>
      <c r="G41" s="83"/>
      <c r="H41" s="84" t="s">
        <v>15</v>
      </c>
      <c r="I41" s="81"/>
      <c r="J41" s="81"/>
      <c r="K41" s="197">
        <f>SUM(K12:K40)</f>
        <v>933.33333333333337</v>
      </c>
      <c r="L41" s="85"/>
    </row>
    <row r="42" spans="1:13" ht="10" customHeight="1" thickBot="1" x14ac:dyDescent="0.4">
      <c r="B42" s="86"/>
      <c r="C42" s="86"/>
      <c r="D42" s="86"/>
      <c r="E42" s="86"/>
      <c r="F42" s="87">
        <v>1</v>
      </c>
      <c r="G42" s="87"/>
      <c r="H42" s="86"/>
      <c r="I42" s="86"/>
      <c r="J42" s="86"/>
      <c r="K42" s="86"/>
      <c r="L42" s="86"/>
    </row>
    <row r="43" spans="1:13" ht="18.5" x14ac:dyDescent="0.45">
      <c r="B43" s="168">
        <f>C45+C48</f>
        <v>0.72</v>
      </c>
      <c r="C43" s="88" t="s">
        <v>62</v>
      </c>
      <c r="D43" s="161" t="s">
        <v>63</v>
      </c>
      <c r="E43" s="89"/>
      <c r="F43" s="90">
        <v>0.02</v>
      </c>
      <c r="G43" s="169" t="s">
        <v>64</v>
      </c>
      <c r="H43" s="170" t="s">
        <v>65</v>
      </c>
      <c r="I43" s="171" t="s">
        <v>66</v>
      </c>
      <c r="J43" s="91">
        <f>G45+G47+G48+G50+G46+G49</f>
        <v>239.99999999999994</v>
      </c>
      <c r="K43" s="92" t="s">
        <v>67</v>
      </c>
      <c r="L43" s="86"/>
      <c r="M43" s="93"/>
    </row>
    <row r="44" spans="1:13" ht="20.25" customHeight="1" thickBot="1" x14ac:dyDescent="0.5">
      <c r="B44" s="168">
        <f>C51</f>
        <v>0.27999999999999986</v>
      </c>
      <c r="C44" s="88" t="s">
        <v>68</v>
      </c>
      <c r="D44" s="198" t="s">
        <v>69</v>
      </c>
      <c r="E44" s="199" t="s">
        <v>122</v>
      </c>
      <c r="F44" s="200" t="s">
        <v>70</v>
      </c>
      <c r="G44" s="201" t="s">
        <v>10</v>
      </c>
      <c r="H44" s="202" t="s">
        <v>71</v>
      </c>
      <c r="I44" s="203" t="s">
        <v>72</v>
      </c>
      <c r="J44" s="204">
        <f>G51+G52+G53</f>
        <v>93.333333333333272</v>
      </c>
      <c r="K44" s="205" t="s">
        <v>73</v>
      </c>
      <c r="L44" s="86"/>
      <c r="M44" s="93"/>
    </row>
    <row r="45" spans="1:13" ht="18.5" customHeight="1" x14ac:dyDescent="0.5">
      <c r="B45" s="221" t="s">
        <v>74</v>
      </c>
      <c r="C45" s="225">
        <f>F45+F46+F47</f>
        <v>0.4</v>
      </c>
      <c r="D45" s="172">
        <f>$F$3*F45</f>
        <v>93.333333333333314</v>
      </c>
      <c r="E45" s="94" t="s">
        <v>75</v>
      </c>
      <c r="F45" s="95">
        <v>0.28000000000000003</v>
      </c>
      <c r="G45" s="174">
        <f>D45</f>
        <v>93.333333333333314</v>
      </c>
      <c r="H45" s="96">
        <v>6000</v>
      </c>
      <c r="I45" s="101">
        <f>G45*H45</f>
        <v>559999.99999999988</v>
      </c>
      <c r="J45" s="97" t="s">
        <v>76</v>
      </c>
      <c r="K45" s="98"/>
      <c r="L45" s="86"/>
      <c r="M45" s="99"/>
    </row>
    <row r="46" spans="1:13" ht="16.5" customHeight="1" x14ac:dyDescent="0.5">
      <c r="B46" s="222"/>
      <c r="C46" s="226"/>
      <c r="D46" s="172">
        <f>$F$3*F46</f>
        <v>26.666666666666661</v>
      </c>
      <c r="E46" s="94" t="s">
        <v>77</v>
      </c>
      <c r="F46" s="95">
        <v>0.08</v>
      </c>
      <c r="G46" s="174">
        <f>D46</f>
        <v>26.666666666666661</v>
      </c>
      <c r="H46" s="100">
        <v>7500</v>
      </c>
      <c r="I46" s="101">
        <f>G46*H46</f>
        <v>199999.99999999994</v>
      </c>
      <c r="J46" s="102" t="s">
        <v>78</v>
      </c>
      <c r="K46" s="98"/>
      <c r="L46" s="86"/>
      <c r="M46" s="99"/>
    </row>
    <row r="47" spans="1:13" ht="16.5" customHeight="1" thickBot="1" x14ac:dyDescent="0.55000000000000004">
      <c r="B47" s="223"/>
      <c r="C47" s="227"/>
      <c r="D47" s="173">
        <f t="shared" ref="D47:D53" si="1">$F$3*F47</f>
        <v>13.33333333333333</v>
      </c>
      <c r="E47" s="103" t="s">
        <v>79</v>
      </c>
      <c r="F47" s="104">
        <v>0.04</v>
      </c>
      <c r="G47" s="175">
        <f t="shared" ref="G47:G53" si="2">D47</f>
        <v>13.33333333333333</v>
      </c>
      <c r="H47" s="105">
        <v>3000</v>
      </c>
      <c r="I47" s="106">
        <f t="shared" ref="I47:I53" si="3">G47*H47</f>
        <v>39999.999999999993</v>
      </c>
      <c r="J47" s="107" t="s">
        <v>80</v>
      </c>
      <c r="K47" s="108"/>
      <c r="L47" s="86"/>
      <c r="M47" s="99"/>
    </row>
    <row r="48" spans="1:13" ht="16.5" customHeight="1" x14ac:dyDescent="0.5">
      <c r="B48" s="223"/>
      <c r="C48" s="225">
        <f>F48+F49+F50</f>
        <v>0.32</v>
      </c>
      <c r="D48" s="172">
        <f t="shared" si="1"/>
        <v>56.666666666666657</v>
      </c>
      <c r="E48" s="94" t="s">
        <v>81</v>
      </c>
      <c r="F48" s="95">
        <v>0.17</v>
      </c>
      <c r="G48" s="174">
        <f t="shared" si="2"/>
        <v>56.666666666666657</v>
      </c>
      <c r="H48" s="96">
        <v>5000</v>
      </c>
      <c r="I48" s="101">
        <f t="shared" si="3"/>
        <v>283333.33333333331</v>
      </c>
      <c r="J48" s="97" t="s">
        <v>82</v>
      </c>
      <c r="K48" s="98"/>
      <c r="L48" s="86"/>
      <c r="M48" s="99"/>
    </row>
    <row r="49" spans="1:13" ht="16.5" customHeight="1" x14ac:dyDescent="0.5">
      <c r="B49" s="223"/>
      <c r="C49" s="226"/>
      <c r="D49" s="172">
        <f t="shared" si="1"/>
        <v>6.6666666666666652</v>
      </c>
      <c r="E49" s="94" t="s">
        <v>83</v>
      </c>
      <c r="F49" s="95">
        <v>0.02</v>
      </c>
      <c r="G49" s="174">
        <f t="shared" si="2"/>
        <v>6.6666666666666652</v>
      </c>
      <c r="H49" s="100">
        <v>7500</v>
      </c>
      <c r="I49" s="101">
        <f>G49*H49</f>
        <v>49999.999999999985</v>
      </c>
      <c r="J49" s="102" t="s">
        <v>84</v>
      </c>
      <c r="K49" s="98"/>
      <c r="L49" s="86"/>
      <c r="M49" s="99"/>
    </row>
    <row r="50" spans="1:13" ht="16.5" customHeight="1" thickBot="1" x14ac:dyDescent="0.55000000000000004">
      <c r="B50" s="223"/>
      <c r="C50" s="226"/>
      <c r="D50" s="173">
        <f t="shared" si="1"/>
        <v>43.333333333333321</v>
      </c>
      <c r="E50" s="109" t="s">
        <v>85</v>
      </c>
      <c r="F50" s="104">
        <v>0.13</v>
      </c>
      <c r="G50" s="175">
        <f t="shared" si="2"/>
        <v>43.333333333333321</v>
      </c>
      <c r="H50" s="105">
        <v>3000</v>
      </c>
      <c r="I50" s="106">
        <f t="shared" si="3"/>
        <v>129999.99999999997</v>
      </c>
      <c r="J50" s="110" t="s">
        <v>117</v>
      </c>
      <c r="K50" s="108"/>
      <c r="L50" s="86"/>
      <c r="M50" s="99"/>
    </row>
    <row r="51" spans="1:13" ht="15" customHeight="1" x14ac:dyDescent="0.35">
      <c r="B51" s="223"/>
      <c r="C51" s="228">
        <f>F51+F52+F53</f>
        <v>0.27999999999999986</v>
      </c>
      <c r="D51" s="111">
        <f t="shared" si="1"/>
        <v>16.666666666666664</v>
      </c>
      <c r="E51" s="166" t="s">
        <v>120</v>
      </c>
      <c r="F51" s="95">
        <v>0.05</v>
      </c>
      <c r="G51" s="113">
        <f t="shared" si="2"/>
        <v>16.666666666666664</v>
      </c>
      <c r="H51" s="114">
        <v>600</v>
      </c>
      <c r="I51" s="115">
        <f t="shared" si="3"/>
        <v>9999.9999999999982</v>
      </c>
      <c r="J51" s="167" t="s">
        <v>121</v>
      </c>
      <c r="K51" s="98"/>
      <c r="L51" s="86"/>
    </row>
    <row r="52" spans="1:13" ht="15" customHeight="1" x14ac:dyDescent="0.35">
      <c r="B52" s="223"/>
      <c r="C52" s="229"/>
      <c r="D52" s="111">
        <f t="shared" si="1"/>
        <v>49.999999999999986</v>
      </c>
      <c r="E52" s="112" t="s">
        <v>86</v>
      </c>
      <c r="F52" s="95">
        <v>0.15</v>
      </c>
      <c r="G52" s="113">
        <f t="shared" si="2"/>
        <v>49.999999999999986</v>
      </c>
      <c r="H52" s="114">
        <v>0</v>
      </c>
      <c r="I52" s="115">
        <f t="shared" si="3"/>
        <v>0</v>
      </c>
      <c r="J52" s="116"/>
      <c r="K52" s="98"/>
      <c r="L52" s="86"/>
    </row>
    <row r="53" spans="1:13" ht="15" customHeight="1" thickBot="1" x14ac:dyDescent="0.4">
      <c r="B53" s="224"/>
      <c r="C53" s="230"/>
      <c r="D53" s="117">
        <f t="shared" si="1"/>
        <v>26.666666666666611</v>
      </c>
      <c r="E53" s="118" t="s">
        <v>87</v>
      </c>
      <c r="F53" s="119">
        <f>F54-SUM(F45:F52)</f>
        <v>7.9999999999999849E-2</v>
      </c>
      <c r="G53" s="120">
        <f t="shared" si="2"/>
        <v>26.666666666666611</v>
      </c>
      <c r="H53" s="121">
        <v>0</v>
      </c>
      <c r="I53" s="122">
        <f t="shared" si="3"/>
        <v>0</v>
      </c>
      <c r="J53" s="123"/>
      <c r="K53" s="124"/>
      <c r="L53" s="86"/>
    </row>
    <row r="54" spans="1:13" ht="21" thickBot="1" x14ac:dyDescent="0.5">
      <c r="B54" s="25"/>
      <c r="C54" s="25"/>
      <c r="D54" s="125" t="s">
        <v>88</v>
      </c>
      <c r="E54" s="126"/>
      <c r="F54" s="127">
        <v>1</v>
      </c>
      <c r="G54" s="128">
        <f>SUM(G45:G53)</f>
        <v>333.33333333333326</v>
      </c>
      <c r="H54" s="126"/>
      <c r="I54" s="129">
        <f>SUM(I45:I53)</f>
        <v>1273333.333333333</v>
      </c>
      <c r="J54" s="130" t="s">
        <v>89</v>
      </c>
      <c r="K54" s="131"/>
      <c r="L54" s="86"/>
    </row>
    <row r="55" spans="1:13" ht="20.5" x14ac:dyDescent="0.5">
      <c r="B55" s="25"/>
      <c r="C55" s="25"/>
      <c r="D55" s="132">
        <f>SUM(D45:D54)</f>
        <v>333.33333333333326</v>
      </c>
      <c r="E55" s="11" t="s">
        <v>90</v>
      </c>
      <c r="F55" s="133"/>
      <c r="G55" s="134">
        <f>J43</f>
        <v>239.99999999999994</v>
      </c>
      <c r="H55" s="11" t="s">
        <v>91</v>
      </c>
      <c r="I55" s="135"/>
      <c r="J55" s="136"/>
      <c r="K55" s="137">
        <f>B43</f>
        <v>0.72</v>
      </c>
      <c r="L55" s="12"/>
    </row>
    <row r="56" spans="1:13" ht="17.25" customHeight="1" x14ac:dyDescent="0.5">
      <c r="B56" s="25"/>
      <c r="C56" s="25"/>
      <c r="D56" s="138">
        <v>1</v>
      </c>
      <c r="E56" s="139" t="s">
        <v>13</v>
      </c>
      <c r="F56" s="133"/>
      <c r="G56" s="134">
        <f>J44</f>
        <v>93.333333333333272</v>
      </c>
      <c r="H56" s="11" t="s">
        <v>92</v>
      </c>
      <c r="I56" s="135"/>
      <c r="J56" s="136"/>
      <c r="K56" s="137">
        <f>B44</f>
        <v>0.27999999999999986</v>
      </c>
      <c r="L56" s="12"/>
    </row>
    <row r="57" spans="1:13" ht="44" customHeight="1" thickBot="1" x14ac:dyDescent="0.45">
      <c r="B57" s="25"/>
      <c r="C57" s="25"/>
      <c r="D57" s="12"/>
      <c r="E57" s="140"/>
      <c r="F57" s="141" t="s">
        <v>111</v>
      </c>
      <c r="G57" s="25"/>
      <c r="I57" s="142"/>
      <c r="J57" s="25"/>
      <c r="K57" s="143" t="s">
        <v>93</v>
      </c>
      <c r="L57" s="86"/>
    </row>
    <row r="58" spans="1:13" ht="16.5" customHeight="1" x14ac:dyDescent="0.5">
      <c r="B58" s="25"/>
      <c r="C58" s="25"/>
      <c r="D58" s="206" t="s">
        <v>94</v>
      </c>
      <c r="E58" s="207" t="s">
        <v>95</v>
      </c>
      <c r="F58" s="144">
        <f>I54</f>
        <v>1273333.333333333</v>
      </c>
      <c r="G58" s="145" t="s">
        <v>96</v>
      </c>
      <c r="I58" s="146"/>
      <c r="J58" s="25"/>
      <c r="K58" s="25"/>
      <c r="L58" s="86"/>
    </row>
    <row r="59" spans="1:13" ht="15.75" customHeight="1" thickBot="1" x14ac:dyDescent="0.4">
      <c r="B59" s="25"/>
      <c r="C59" s="25"/>
      <c r="D59" s="208" t="s">
        <v>97</v>
      </c>
      <c r="E59" s="209" t="s">
        <v>95</v>
      </c>
      <c r="F59" s="147">
        <f>F10</f>
        <v>607999.99999999988</v>
      </c>
      <c r="G59" s="148" t="s">
        <v>112</v>
      </c>
      <c r="I59" s="146"/>
      <c r="J59" s="25"/>
      <c r="K59" s="25"/>
      <c r="L59" s="86"/>
    </row>
    <row r="60" spans="1:13" ht="18.75" customHeight="1" thickBot="1" x14ac:dyDescent="0.45">
      <c r="B60" s="25"/>
      <c r="C60" s="25"/>
      <c r="D60" s="149" t="s">
        <v>98</v>
      </c>
      <c r="E60" s="150"/>
      <c r="F60" s="151">
        <f>F58-F59</f>
        <v>665333.33333333314</v>
      </c>
      <c r="G60" s="148" t="s">
        <v>113</v>
      </c>
      <c r="I60" s="146"/>
      <c r="J60" s="25"/>
      <c r="K60" s="25"/>
      <c r="L60" s="86"/>
    </row>
    <row r="61" spans="1:13" ht="15" customHeight="1" x14ac:dyDescent="0.35">
      <c r="B61" s="25"/>
      <c r="C61" s="25"/>
      <c r="D61" s="25"/>
      <c r="E61" s="25"/>
      <c r="F61" s="25"/>
      <c r="G61" s="148" t="s">
        <v>114</v>
      </c>
      <c r="I61" s="25"/>
      <c r="J61" s="25"/>
      <c r="K61" s="25"/>
      <c r="L61" s="86"/>
    </row>
    <row r="62" spans="1:13" ht="15" customHeight="1" x14ac:dyDescent="0.35">
      <c r="A62" s="152"/>
      <c r="B62" s="86"/>
      <c r="C62" s="86"/>
      <c r="D62" s="177" t="s">
        <v>124</v>
      </c>
      <c r="E62" s="142"/>
      <c r="F62" s="25"/>
      <c r="G62" s="148" t="s">
        <v>99</v>
      </c>
      <c r="I62" s="25"/>
      <c r="J62" s="25"/>
      <c r="K62" s="25"/>
      <c r="L62" s="86"/>
    </row>
    <row r="63" spans="1:13" ht="11" customHeight="1" x14ac:dyDescent="0.35">
      <c r="B63" s="25"/>
      <c r="C63" s="25"/>
      <c r="D63" s="177" t="s">
        <v>119</v>
      </c>
      <c r="E63" s="142"/>
      <c r="F63" s="76">
        <f>F60/F3</f>
        <v>1995.9999999999998</v>
      </c>
      <c r="G63" s="25"/>
      <c r="H63" s="25"/>
      <c r="I63" s="25"/>
      <c r="J63" s="25"/>
      <c r="K63" s="25"/>
      <c r="L63" s="86"/>
    </row>
    <row r="64" spans="1:13" ht="31" customHeight="1" thickBot="1" x14ac:dyDescent="0.4">
      <c r="B64" s="165" t="s">
        <v>118</v>
      </c>
      <c r="C64" s="25"/>
      <c r="D64" s="25"/>
      <c r="E64" s="25"/>
      <c r="F64" s="25"/>
      <c r="G64" s="25"/>
      <c r="H64" s="25"/>
      <c r="I64" s="25"/>
      <c r="J64" s="25"/>
      <c r="K64" s="176" t="s">
        <v>100</v>
      </c>
      <c r="L64" s="86"/>
    </row>
    <row r="65" spans="2:12" ht="18" customHeight="1" thickBot="1" x14ac:dyDescent="0.55000000000000004">
      <c r="B65" s="211">
        <f>G45+G48</f>
        <v>149.99999999999997</v>
      </c>
      <c r="C65" s="212"/>
      <c r="D65" s="153" t="s">
        <v>101</v>
      </c>
      <c r="E65" s="25"/>
      <c r="F65" s="25"/>
      <c r="G65" s="25"/>
      <c r="H65" s="25"/>
      <c r="I65" s="25"/>
      <c r="J65" s="25"/>
      <c r="K65" s="154" t="s">
        <v>109</v>
      </c>
      <c r="L65" s="86"/>
    </row>
    <row r="66" spans="2:12" ht="13" customHeight="1" x14ac:dyDescent="0.35">
      <c r="B66" s="21" t="s">
        <v>102</v>
      </c>
      <c r="C66" s="25"/>
      <c r="D66" s="155" t="s">
        <v>103</v>
      </c>
      <c r="E66" s="25"/>
      <c r="F66" s="25"/>
      <c r="G66" s="25"/>
      <c r="H66" s="25"/>
      <c r="I66" s="25"/>
      <c r="J66" s="25"/>
      <c r="K66" s="156" t="s">
        <v>110</v>
      </c>
      <c r="L66" s="86"/>
    </row>
    <row r="67" spans="2:12" ht="3" customHeight="1" x14ac:dyDescent="0.3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86"/>
    </row>
    <row r="68" spans="2:12" x14ac:dyDescent="0.3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86"/>
    </row>
    <row r="69" spans="2:12" x14ac:dyDescent="0.3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86"/>
    </row>
    <row r="70" spans="2:12" x14ac:dyDescent="0.3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86"/>
    </row>
    <row r="71" spans="2:12" x14ac:dyDescent="0.35">
      <c r="B71" s="86"/>
      <c r="C71" s="86"/>
      <c r="D71" s="86"/>
      <c r="E71" s="86"/>
      <c r="F71" s="86"/>
      <c r="G71" s="86"/>
      <c r="H71" s="86"/>
      <c r="I71" s="86"/>
      <c r="J71" s="86"/>
      <c r="K71" s="86"/>
    </row>
  </sheetData>
  <mergeCells count="8">
    <mergeCell ref="B65:C65"/>
    <mergeCell ref="B26:B40"/>
    <mergeCell ref="B3:C3"/>
    <mergeCell ref="B12:B25"/>
    <mergeCell ref="B45:B53"/>
    <mergeCell ref="C45:C47"/>
    <mergeCell ref="C48:C50"/>
    <mergeCell ref="C51:C53"/>
  </mergeCells>
  <hyperlinks>
    <hyperlink ref="K5" r:id="rId1"/>
  </hyperlinks>
  <printOptions gridLines="1"/>
  <pageMargins left="0" right="0" top="0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МОДЕЛЬ 150 кубов ДОСКИ в 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2013-02-03T12:18:08Z</cp:lastPrinted>
  <dcterms:created xsi:type="dcterms:W3CDTF">2013-02-03T11:23:39Z</dcterms:created>
  <dcterms:modified xsi:type="dcterms:W3CDTF">2013-02-03T13:10:24Z</dcterms:modified>
</cp:coreProperties>
</file>